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OneDrive - Departamento de Asuntos del Consumidor\Trabajo Diario\Precios de Mayoristas\2021\Enero 2021\"/>
    </mc:Choice>
  </mc:AlternateContent>
  <bookViews>
    <workbookView xWindow="0" yWindow="0" windowWidth="17925" windowHeight="8835" tabRatio="601"/>
  </bookViews>
  <sheets>
    <sheet name="Precio" sheetId="5" r:id="rId1"/>
    <sheet name="precio y margen" sheetId="8" r:id="rId2"/>
  </sheets>
  <definedNames>
    <definedName name="_xlnm.Print_Area" localSheetId="0">Precio!$A$1:$J$33</definedName>
    <definedName name="_xlnm.Print_Area" localSheetId="1">'precio y margen'!$A$1:$O$37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5" l="1"/>
  <c r="L46" i="5"/>
  <c r="M43" i="5"/>
  <c r="L43" i="5"/>
  <c r="M15" i="5"/>
  <c r="L15" i="5"/>
  <c r="M21" i="5"/>
  <c r="L21" i="5"/>
  <c r="N33" i="5"/>
  <c r="M33" i="5"/>
  <c r="L33" i="5"/>
  <c r="H26" i="5"/>
  <c r="D26" i="5"/>
  <c r="B26" i="5"/>
  <c r="H25" i="5"/>
  <c r="D25" i="5"/>
  <c r="B25" i="5"/>
  <c r="H23" i="5"/>
  <c r="D23" i="5"/>
  <c r="B23" i="5"/>
  <c r="H22" i="5"/>
  <c r="D22" i="5"/>
  <c r="B22" i="5"/>
  <c r="H29" i="5"/>
  <c r="D29" i="5"/>
  <c r="B29" i="5"/>
  <c r="H28" i="5"/>
  <c r="D28" i="5"/>
  <c r="B28" i="5"/>
  <c r="H45" i="5"/>
  <c r="D45" i="5"/>
  <c r="B45" i="5"/>
  <c r="H44" i="5"/>
  <c r="D44" i="5"/>
  <c r="B44" i="5"/>
  <c r="H20" i="5"/>
  <c r="D20" i="5"/>
  <c r="B20" i="5"/>
  <c r="H19" i="5"/>
  <c r="D19" i="5"/>
  <c r="B19" i="5"/>
  <c r="H42" i="5"/>
  <c r="D42" i="5"/>
  <c r="B42" i="5"/>
  <c r="H41" i="5"/>
  <c r="D41" i="5"/>
  <c r="B41" i="5"/>
  <c r="H14" i="5"/>
  <c r="D14" i="5"/>
  <c r="B14" i="5"/>
  <c r="H13" i="5"/>
  <c r="D13" i="5"/>
  <c r="B13" i="5"/>
  <c r="H32" i="5"/>
  <c r="D32" i="5"/>
  <c r="B32" i="5"/>
  <c r="H31" i="5"/>
  <c r="D31" i="5"/>
  <c r="B31" i="5"/>
  <c r="H8" i="5" l="1"/>
  <c r="D8" i="5"/>
  <c r="B8" i="5"/>
  <c r="H7" i="5"/>
  <c r="D7" i="5"/>
  <c r="B7" i="5"/>
  <c r="H17" i="5" l="1"/>
  <c r="D17" i="5"/>
  <c r="B17" i="5"/>
  <c r="H16" i="5"/>
  <c r="D16" i="5"/>
  <c r="B16" i="5"/>
  <c r="N24" i="5" l="1"/>
  <c r="M24" i="5"/>
  <c r="L24" i="5"/>
  <c r="M34" i="5" l="1"/>
  <c r="H11" i="5"/>
  <c r="D11" i="5"/>
  <c r="B11" i="5"/>
  <c r="H10" i="5"/>
  <c r="D10" i="5"/>
  <c r="B10" i="5"/>
  <c r="L34" i="5" l="1"/>
  <c r="D12" i="5" l="1"/>
  <c r="B27" i="5" l="1"/>
  <c r="D27" i="5"/>
  <c r="H27" i="5"/>
  <c r="B30" i="5" l="1"/>
  <c r="D30" i="5"/>
  <c r="H30" i="5"/>
  <c r="D24" i="5" l="1"/>
  <c r="B33" i="5" l="1"/>
  <c r="D33" i="5"/>
  <c r="H33" i="5"/>
  <c r="D15" i="5" l="1"/>
  <c r="H15" i="5" l="1"/>
  <c r="B15" i="5"/>
  <c r="B46" i="5" l="1"/>
  <c r="D46" i="5"/>
  <c r="H46" i="5"/>
  <c r="B21" i="5" l="1"/>
  <c r="D21" i="5"/>
  <c r="H21" i="5"/>
  <c r="H24" i="5" l="1"/>
  <c r="B24" i="5"/>
  <c r="D43" i="5" l="1"/>
  <c r="H47" i="5" l="1"/>
  <c r="C15" i="8" l="1"/>
  <c r="B15" i="8" s="1"/>
  <c r="G15" i="8"/>
  <c r="F15" i="8" s="1"/>
  <c r="J15" i="8"/>
  <c r="M15" i="8"/>
  <c r="L15" i="8" s="1"/>
  <c r="O15" i="8"/>
  <c r="C16" i="8"/>
  <c r="E16" i="8" s="1"/>
  <c r="G16" i="8"/>
  <c r="I16" i="8" s="1"/>
  <c r="J16" i="8"/>
  <c r="M16" i="8"/>
  <c r="N16" i="8" s="1"/>
  <c r="O16" i="8"/>
  <c r="H16" i="8" l="1"/>
  <c r="D15" i="8"/>
  <c r="D16" i="8"/>
  <c r="I15" i="8"/>
  <c r="N15" i="8"/>
  <c r="H15" i="8"/>
  <c r="E15" i="8"/>
  <c r="L16" i="8"/>
  <c r="F16" i="8"/>
  <c r="B16" i="8"/>
  <c r="S15" i="5" l="1"/>
  <c r="R15" i="5"/>
  <c r="Q15" i="5"/>
  <c r="Q12" i="5"/>
  <c r="O48" i="8" l="1"/>
  <c r="M48" i="8"/>
  <c r="N48" i="8" s="1"/>
  <c r="J48" i="8"/>
  <c r="G48" i="8"/>
  <c r="F48" i="8" s="1"/>
  <c r="C48" i="8"/>
  <c r="B48" i="8" s="1"/>
  <c r="O47" i="8"/>
  <c r="M47" i="8"/>
  <c r="L47" i="8" s="1"/>
  <c r="J47" i="8"/>
  <c r="G47" i="8"/>
  <c r="H47" i="8" s="1"/>
  <c r="C47" i="8"/>
  <c r="D47" i="8" s="1"/>
  <c r="O46" i="8"/>
  <c r="M46" i="8"/>
  <c r="N46" i="8" s="1"/>
  <c r="J46" i="8"/>
  <c r="G46" i="8"/>
  <c r="H46" i="8" s="1"/>
  <c r="C46" i="8"/>
  <c r="D46" i="8" s="1"/>
  <c r="O45" i="8"/>
  <c r="M45" i="8"/>
  <c r="N45" i="8" s="1"/>
  <c r="J45" i="8"/>
  <c r="G45" i="8"/>
  <c r="F45" i="8" s="1"/>
  <c r="C45" i="8"/>
  <c r="B45" i="8" s="1"/>
  <c r="O44" i="8"/>
  <c r="M44" i="8"/>
  <c r="L44" i="8" s="1"/>
  <c r="J44" i="8"/>
  <c r="G44" i="8"/>
  <c r="H44" i="8" s="1"/>
  <c r="C44" i="8"/>
  <c r="D44" i="8" s="1"/>
  <c r="O43" i="8"/>
  <c r="M43" i="8"/>
  <c r="N43" i="8" s="1"/>
  <c r="J43" i="8"/>
  <c r="G43" i="8"/>
  <c r="H43" i="8" s="1"/>
  <c r="C43" i="8"/>
  <c r="D43" i="8" s="1"/>
  <c r="H43" i="5"/>
  <c r="B43" i="5"/>
  <c r="F46" i="8" l="1"/>
  <c r="B43" i="8"/>
  <c r="L46" i="8"/>
  <c r="E43" i="8"/>
  <c r="L43" i="8"/>
  <c r="F44" i="8"/>
  <c r="B47" i="8"/>
  <c r="I44" i="8"/>
  <c r="E47" i="8"/>
  <c r="F43" i="8"/>
  <c r="E44" i="8"/>
  <c r="B46" i="8"/>
  <c r="F47" i="8"/>
  <c r="B44" i="8"/>
  <c r="E46" i="8"/>
  <c r="I47" i="8"/>
  <c r="I43" i="8"/>
  <c r="L45" i="8"/>
  <c r="I46" i="8"/>
  <c r="L48" i="8"/>
  <c r="N47" i="8"/>
  <c r="D48" i="8"/>
  <c r="H48" i="8"/>
  <c r="E48" i="8"/>
  <c r="I48" i="8"/>
  <c r="N44" i="8"/>
  <c r="D45" i="8"/>
  <c r="H45" i="8"/>
  <c r="E45" i="8"/>
  <c r="I45" i="8"/>
  <c r="D18" i="5" l="1"/>
  <c r="O17" i="8" l="1"/>
  <c r="M17" i="8"/>
  <c r="J17" i="8"/>
  <c r="G17" i="8"/>
  <c r="C17" i="8"/>
  <c r="D17" i="8" s="1"/>
  <c r="D9" i="5" l="1"/>
  <c r="B9" i="5" l="1"/>
  <c r="H9" i="5"/>
  <c r="B18" i="5" l="1"/>
  <c r="J22" i="8" l="1"/>
  <c r="Q30" i="5" l="1"/>
  <c r="N34" i="5" l="1"/>
  <c r="O20" i="8" l="1"/>
  <c r="G30" i="8" l="1"/>
  <c r="H30" i="8" l="1"/>
  <c r="I30" i="8"/>
  <c r="J19" i="8" l="1"/>
  <c r="R12" i="5" l="1"/>
  <c r="S12" i="5"/>
  <c r="G23" i="8" l="1"/>
  <c r="H23" i="8" s="1"/>
  <c r="I23" i="8" l="1"/>
  <c r="H18" i="5"/>
  <c r="N17" i="8" l="1"/>
  <c r="O21" i="8"/>
  <c r="J25" i="8" l="1"/>
  <c r="G32" i="8" l="1"/>
  <c r="H32" i="8" l="1"/>
  <c r="I32" i="8"/>
  <c r="H12" i="5"/>
  <c r="B12" i="5"/>
  <c r="J14" i="8" l="1"/>
  <c r="J13" i="8"/>
  <c r="J12" i="8"/>
  <c r="J35" i="8" l="1"/>
  <c r="J33" i="8" l="1"/>
  <c r="G20" i="8" l="1"/>
  <c r="H20" i="8" s="1"/>
  <c r="I20" i="8" l="1"/>
  <c r="R33" i="5"/>
  <c r="R30" i="5"/>
  <c r="R27" i="5"/>
  <c r="R24" i="5"/>
  <c r="R21" i="5"/>
  <c r="R18" i="5"/>
  <c r="R9" i="5"/>
  <c r="Q33" i="5"/>
  <c r="Q27" i="5"/>
  <c r="Q24" i="5"/>
  <c r="Q21" i="5"/>
  <c r="Q18" i="5"/>
  <c r="Q9" i="5"/>
  <c r="Q34" i="5" l="1"/>
  <c r="R34" i="5"/>
  <c r="S9" i="5" l="1"/>
  <c r="S18" i="5" l="1"/>
  <c r="S33" i="5" l="1"/>
  <c r="S30" i="5" l="1"/>
  <c r="S24" i="5"/>
  <c r="S27" i="5"/>
  <c r="S21" i="5"/>
  <c r="S34" i="5" l="1"/>
  <c r="A3" i="8" l="1"/>
  <c r="O34" i="8" l="1"/>
  <c r="M34" i="8"/>
  <c r="N34" i="8" s="1"/>
  <c r="J34" i="8"/>
  <c r="G34" i="8"/>
  <c r="C34" i="8"/>
  <c r="O33" i="8"/>
  <c r="M33" i="8"/>
  <c r="N33" i="8" s="1"/>
  <c r="G33" i="8"/>
  <c r="C33" i="8"/>
  <c r="E33" i="8" l="1"/>
  <c r="D33" i="8"/>
  <c r="E34" i="8"/>
  <c r="D34" i="8"/>
  <c r="I33" i="8"/>
  <c r="H33" i="8"/>
  <c r="I34" i="8"/>
  <c r="H34" i="8"/>
  <c r="L33" i="8"/>
  <c r="L34" i="8"/>
  <c r="B33" i="8"/>
  <c r="B34" i="8"/>
  <c r="F33" i="8"/>
  <c r="F34" i="8"/>
  <c r="O35" i="8" l="1"/>
  <c r="M35" i="8"/>
  <c r="N35" i="8" s="1"/>
  <c r="G35" i="8"/>
  <c r="H35" i="8" s="1"/>
  <c r="C35" i="8"/>
  <c r="O32" i="8"/>
  <c r="M32" i="8"/>
  <c r="J32" i="8"/>
  <c r="C32" i="8"/>
  <c r="O31" i="8"/>
  <c r="M31" i="8"/>
  <c r="N31" i="8" s="1"/>
  <c r="J31" i="8"/>
  <c r="G31" i="8"/>
  <c r="C31" i="8"/>
  <c r="O30" i="8"/>
  <c r="M30" i="8"/>
  <c r="N30" i="8" s="1"/>
  <c r="J30" i="8"/>
  <c r="C30" i="8"/>
  <c r="L32" i="8" l="1"/>
  <c r="N32" i="8"/>
  <c r="E32" i="8"/>
  <c r="D32" i="8"/>
  <c r="E30" i="8"/>
  <c r="D30" i="8"/>
  <c r="E31" i="8"/>
  <c r="D31" i="8"/>
  <c r="I31" i="8"/>
  <c r="H31" i="8"/>
  <c r="I35" i="8"/>
  <c r="D35" i="8"/>
  <c r="E35" i="8"/>
  <c r="L30" i="8"/>
  <c r="B31" i="8"/>
  <c r="B35" i="8"/>
  <c r="F31" i="8"/>
  <c r="F35" i="8"/>
  <c r="L35" i="8"/>
  <c r="B30" i="8"/>
  <c r="F30" i="8"/>
  <c r="L31" i="8"/>
  <c r="B32" i="8"/>
  <c r="F32" i="8"/>
  <c r="C18" i="8" l="1"/>
  <c r="G18" i="8"/>
  <c r="C19" i="8"/>
  <c r="G19" i="8"/>
  <c r="O29" i="8"/>
  <c r="O28" i="8"/>
  <c r="O27" i="8"/>
  <c r="M29" i="8"/>
  <c r="N29" i="8" s="1"/>
  <c r="M28" i="8"/>
  <c r="N28" i="8" s="1"/>
  <c r="M27" i="8"/>
  <c r="N27" i="8" s="1"/>
  <c r="O26" i="8"/>
  <c r="O25" i="8"/>
  <c r="O24" i="8"/>
  <c r="M26" i="8"/>
  <c r="N26" i="8" s="1"/>
  <c r="M25" i="8"/>
  <c r="N25" i="8" s="1"/>
  <c r="M24" i="8"/>
  <c r="N24" i="8" s="1"/>
  <c r="O23" i="8"/>
  <c r="O22" i="8"/>
  <c r="M23" i="8"/>
  <c r="N23" i="8" s="1"/>
  <c r="M22" i="8"/>
  <c r="N22" i="8" s="1"/>
  <c r="M21" i="8"/>
  <c r="N21" i="8" s="1"/>
  <c r="O19" i="8"/>
  <c r="O18" i="8"/>
  <c r="M20" i="8"/>
  <c r="N20" i="8" s="1"/>
  <c r="M19" i="8"/>
  <c r="N19" i="8" s="1"/>
  <c r="M18" i="8"/>
  <c r="N18" i="8" s="1"/>
  <c r="O14" i="8"/>
  <c r="O13" i="8"/>
  <c r="O12" i="8"/>
  <c r="M14" i="8"/>
  <c r="N14" i="8" s="1"/>
  <c r="M13" i="8"/>
  <c r="N13" i="8" s="1"/>
  <c r="M12" i="8"/>
  <c r="N12" i="8" s="1"/>
  <c r="O11" i="8"/>
  <c r="O10" i="8"/>
  <c r="O9" i="8"/>
  <c r="M11" i="8"/>
  <c r="N11" i="8" s="1"/>
  <c r="M10" i="8"/>
  <c r="N10" i="8" s="1"/>
  <c r="M9" i="8"/>
  <c r="N9" i="8" s="1"/>
  <c r="E18" i="8" l="1"/>
  <c r="D18" i="8"/>
  <c r="I19" i="8"/>
  <c r="H19" i="8"/>
  <c r="E19" i="8"/>
  <c r="D19" i="8"/>
  <c r="H18" i="8"/>
  <c r="I18" i="8"/>
  <c r="B19" i="8"/>
  <c r="B18" i="8"/>
  <c r="F18" i="8"/>
  <c r="F19" i="8"/>
  <c r="L20" i="8"/>
  <c r="L23" i="8"/>
  <c r="L10" i="8"/>
  <c r="L24" i="8"/>
  <c r="L11" i="8"/>
  <c r="L26" i="8"/>
  <c r="L13" i="8"/>
  <c r="L22" i="8"/>
  <c r="L29" i="8"/>
  <c r="L28" i="8"/>
  <c r="L21" i="8"/>
  <c r="L19" i="8"/>
  <c r="L17" i="8"/>
  <c r="L12" i="8"/>
  <c r="L27" i="8"/>
  <c r="L25" i="8"/>
  <c r="L18" i="8"/>
  <c r="L14" i="8"/>
  <c r="L9" i="8"/>
  <c r="J29" i="8"/>
  <c r="J28" i="8"/>
  <c r="J27" i="8"/>
  <c r="G29" i="8"/>
  <c r="H29" i="8" s="1"/>
  <c r="G28" i="8"/>
  <c r="G27" i="8"/>
  <c r="C29" i="8"/>
  <c r="C28" i="8"/>
  <c r="C27" i="8"/>
  <c r="J24" i="8"/>
  <c r="J26" i="8"/>
  <c r="J23" i="8"/>
  <c r="J21" i="8"/>
  <c r="J20" i="8"/>
  <c r="J18" i="8"/>
  <c r="J11" i="8"/>
  <c r="J10" i="8"/>
  <c r="J9" i="8"/>
  <c r="G26" i="8"/>
  <c r="G25" i="8"/>
  <c r="G24" i="8"/>
  <c r="G22" i="8"/>
  <c r="G21" i="8"/>
  <c r="G14" i="8"/>
  <c r="G13" i="8"/>
  <c r="G12" i="8"/>
  <c r="C26" i="8"/>
  <c r="C25" i="8"/>
  <c r="C24" i="8"/>
  <c r="C23" i="8"/>
  <c r="C22" i="8"/>
  <c r="C21" i="8"/>
  <c r="C20" i="8"/>
  <c r="D20" i="8" s="1"/>
  <c r="C14" i="8"/>
  <c r="C13" i="8"/>
  <c r="C12" i="8"/>
  <c r="G10" i="8"/>
  <c r="G11" i="8"/>
  <c r="H11" i="8" s="1"/>
  <c r="G9" i="8"/>
  <c r="C11" i="8"/>
  <c r="D11" i="8" s="1"/>
  <c r="C10" i="8"/>
  <c r="C9" i="8"/>
  <c r="B9" i="8" s="1"/>
  <c r="E20" i="8" l="1"/>
  <c r="I11" i="8"/>
  <c r="E11" i="8"/>
  <c r="I9" i="8"/>
  <c r="H9" i="8"/>
  <c r="E9" i="8"/>
  <c r="D9" i="8"/>
  <c r="E10" i="8"/>
  <c r="D10" i="8"/>
  <c r="H10" i="8"/>
  <c r="I10" i="8"/>
  <c r="I26" i="8"/>
  <c r="H26" i="8"/>
  <c r="D26" i="8"/>
  <c r="E26" i="8"/>
  <c r="D24" i="8"/>
  <c r="E24" i="8"/>
  <c r="H24" i="8"/>
  <c r="I24" i="8"/>
  <c r="D25" i="8"/>
  <c r="E25" i="8"/>
  <c r="H25" i="8"/>
  <c r="I25" i="8"/>
  <c r="D23" i="8"/>
  <c r="E23" i="8"/>
  <c r="E21" i="8"/>
  <c r="D21" i="8"/>
  <c r="E22" i="8"/>
  <c r="D22" i="8"/>
  <c r="I21" i="8"/>
  <c r="H21" i="8"/>
  <c r="I22" i="8"/>
  <c r="H22" i="8"/>
  <c r="I29" i="8"/>
  <c r="E29" i="8"/>
  <c r="D29" i="8"/>
  <c r="H27" i="8"/>
  <c r="I27" i="8"/>
  <c r="E27" i="8"/>
  <c r="D27" i="8"/>
  <c r="I28" i="8"/>
  <c r="H28" i="8"/>
  <c r="D28" i="8"/>
  <c r="E28" i="8"/>
  <c r="H14" i="8"/>
  <c r="I14" i="8"/>
  <c r="D14" i="8"/>
  <c r="E14" i="8"/>
  <c r="H12" i="8"/>
  <c r="I12" i="8"/>
  <c r="I13" i="8"/>
  <c r="H13" i="8"/>
  <c r="E13" i="8"/>
  <c r="D13" i="8"/>
  <c r="D12" i="8"/>
  <c r="E12" i="8"/>
  <c r="H17" i="8"/>
  <c r="I17" i="8"/>
  <c r="E17" i="8"/>
  <c r="F24" i="8"/>
  <c r="F29" i="8"/>
  <c r="F25" i="8"/>
  <c r="F13" i="8"/>
  <c r="F11" i="8"/>
  <c r="F21" i="8"/>
  <c r="F14" i="8"/>
  <c r="B14" i="8"/>
  <c r="B22" i="8"/>
  <c r="F20" i="8"/>
  <c r="F22" i="8"/>
  <c r="B10" i="8"/>
  <c r="F27" i="8"/>
  <c r="F28" i="8"/>
  <c r="B26" i="8"/>
  <c r="B21" i="8"/>
  <c r="B13" i="8"/>
  <c r="B11" i="8"/>
  <c r="B24" i="8"/>
  <c r="B28" i="8"/>
  <c r="F12" i="8"/>
  <c r="B12" i="8"/>
  <c r="B25" i="8"/>
  <c r="F26" i="8"/>
  <c r="B20" i="8"/>
  <c r="F9" i="8"/>
  <c r="F10" i="8"/>
  <c r="B27" i="8"/>
  <c r="F23" i="8"/>
  <c r="B29" i="8"/>
  <c r="F17" i="8"/>
  <c r="B23" i="8"/>
  <c r="B17" i="8"/>
</calcChain>
</file>

<file path=xl/sharedStrings.xml><?xml version="1.0" encoding="utf-8"?>
<sst xmlns="http://schemas.openxmlformats.org/spreadsheetml/2006/main" count="92" uniqueCount="56">
  <si>
    <t xml:space="preserve">PRECIOS PREVALECIENTES DE MAYORISTAS DE GASOLINA </t>
  </si>
  <si>
    <t>GASOLINA SIN PLOMO Y DIESEL</t>
  </si>
  <si>
    <t xml:space="preserve">                                                           </t>
  </si>
  <si>
    <t>Gasolina Regular</t>
  </si>
  <si>
    <t>Gasolina Premium</t>
  </si>
  <si>
    <t xml:space="preserve">FECHA </t>
  </si>
  <si>
    <t>Diesel</t>
  </si>
  <si>
    <t xml:space="preserve">  MAYORISTA</t>
  </si>
  <si>
    <t>(litro)</t>
  </si>
  <si>
    <t>(galón)</t>
  </si>
  <si>
    <t>(dd/mm/aa)</t>
  </si>
  <si>
    <t>Regular</t>
  </si>
  <si>
    <t>Premium</t>
  </si>
  <si>
    <t>diesel</t>
  </si>
  <si>
    <t>regular</t>
  </si>
  <si>
    <t>premium</t>
  </si>
  <si>
    <t>Diesesl</t>
  </si>
  <si>
    <t>Total Petroleum*</t>
  </si>
  <si>
    <t>SOL PUERTO RICO*</t>
  </si>
  <si>
    <t>Puma Energy*</t>
  </si>
  <si>
    <t xml:space="preserve">TORAL </t>
  </si>
  <si>
    <t>Petroleum Corp.**</t>
  </si>
  <si>
    <t>Best Pet. Corp.*</t>
  </si>
  <si>
    <t>BVI Gas Inc DBA</t>
  </si>
  <si>
    <t>Cabo Rojo Gas &amp; Oil**</t>
  </si>
  <si>
    <t xml:space="preserve"> </t>
  </si>
  <si>
    <t>Peerless Oil*</t>
  </si>
  <si>
    <t>Bitas's Fuel Corp.**</t>
  </si>
  <si>
    <t>America Petroleum**</t>
  </si>
  <si>
    <t>* wholesale (importers)</t>
  </si>
  <si>
    <t>** wholesale (non-Importers)</t>
  </si>
  <si>
    <t>Texaco</t>
  </si>
  <si>
    <t>Phillips 66</t>
  </si>
  <si>
    <t>(en centavos por litro y por galón)</t>
  </si>
  <si>
    <t>Auto</t>
  </si>
  <si>
    <t>Servicio</t>
  </si>
  <si>
    <t>DIESEl</t>
  </si>
  <si>
    <t>Servicio*</t>
  </si>
  <si>
    <t>Completo*</t>
  </si>
  <si>
    <t>Total Petroleum</t>
  </si>
  <si>
    <t>Puerto Rico Corp.</t>
  </si>
  <si>
    <t>SOL PUERTO RICO</t>
  </si>
  <si>
    <t>Shell</t>
  </si>
  <si>
    <t>Puma Energy</t>
  </si>
  <si>
    <t>Petroleum Corp.</t>
  </si>
  <si>
    <t>Best Pet. Corp</t>
  </si>
  <si>
    <t>Gulf</t>
  </si>
  <si>
    <t>Cabo Rojo Gas &amp; Oil</t>
  </si>
  <si>
    <t>Peerless Oil</t>
  </si>
  <si>
    <t>EcoMaxx</t>
  </si>
  <si>
    <t>Bita's</t>
  </si>
  <si>
    <t>American Petroleum</t>
  </si>
  <si>
    <t>Preparado por: Departamento de Asuntos del Consumidor, Division de Estudios Economicos, Oficina del Secretario</t>
  </si>
  <si>
    <t>*margen maximo de 15 centavos por galon en auto servicio y 21 centavos por galon en servicio completo</t>
  </si>
  <si>
    <t>22 de ENERO de 2021</t>
  </si>
  <si>
    <t>baja en ¢ por galon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</si>
</sst>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/mm\/yy"/>
    <numFmt numFmtId="165" formatCode="mmmm\ d\,\ yyyy"/>
    <numFmt numFmtId="166" formatCode="[$-409]mmmm\ d\,\ yyyy;@"/>
  </numFmts>
  <fonts count="14" x14ac:knownFonts="1">
    <font>
      <sz val="11"/>
      <color theme="1"/>
      <name val="Calibri"/>
      <family val="2"/>
      <scheme val="minor"/>
    </font>
    <font>
      <sz val="12"/>
      <name val="Lucida Bright"/>
      <family val="1"/>
    </font>
    <font>
      <b/>
      <sz val="12"/>
      <name val="Lucida Bright"/>
      <family val="1"/>
    </font>
    <font>
      <b/>
      <sz val="13"/>
      <name val="Lucida Bright"/>
      <family val="1"/>
    </font>
    <font>
      <sz val="13"/>
      <name val="Lucida Bright"/>
      <family val="1"/>
    </font>
    <font>
      <b/>
      <sz val="11"/>
      <name val="Lucida Bright"/>
      <family val="1"/>
    </font>
    <font>
      <sz val="11"/>
      <name val="Lucida Bright"/>
      <family val="1"/>
    </font>
    <font>
      <i/>
      <sz val="11"/>
      <color theme="1"/>
      <name val="Calibri"/>
      <family val="2"/>
      <scheme val="minor"/>
    </font>
    <font>
      <b/>
      <sz val="10"/>
      <name val="Lucida Bright"/>
      <family val="1"/>
    </font>
    <font>
      <sz val="10"/>
      <name val="Lucida Bright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Lucida Bright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1" xfId="0" applyFont="1" applyFill="1" applyBorder="1" applyAlignment="1">
      <alignment horizontal="centerContinuous"/>
    </xf>
    <xf numFmtId="0" fontId="2" fillId="0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Continuous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2" fillId="2" borderId="0" xfId="0" applyFont="1" applyFill="1" applyBorder="1"/>
    <xf numFmtId="0" fontId="4" fillId="2" borderId="0" xfId="0" applyFont="1" applyFill="1" applyAlignment="1">
      <alignment horizontal="center"/>
    </xf>
    <xf numFmtId="0" fontId="0" fillId="2" borderId="0" xfId="0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Continuous"/>
    </xf>
    <xf numFmtId="164" fontId="5" fillId="2" borderId="11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165" fontId="6" fillId="2" borderId="15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center"/>
    </xf>
    <xf numFmtId="0" fontId="7" fillId="2" borderId="0" xfId="0" applyFont="1" applyFill="1" applyBorder="1"/>
    <xf numFmtId="2" fontId="1" fillId="2" borderId="12" xfId="0" applyNumberFormat="1" applyFont="1" applyFill="1" applyBorder="1" applyAlignment="1">
      <alignment horizontal="center"/>
    </xf>
    <xf numFmtId="165" fontId="6" fillId="2" borderId="13" xfId="0" applyNumberFormat="1" applyFont="1" applyFill="1" applyBorder="1" applyAlignment="1">
      <alignment horizontal="center"/>
    </xf>
    <xf numFmtId="165" fontId="1" fillId="2" borderId="14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8" fillId="2" borderId="9" xfId="0" applyFont="1" applyFill="1" applyBorder="1"/>
    <xf numFmtId="0" fontId="8" fillId="2" borderId="5" xfId="0" applyFont="1" applyFill="1" applyBorder="1"/>
    <xf numFmtId="0" fontId="8" fillId="2" borderId="7" xfId="0" applyFont="1" applyFill="1" applyBorder="1"/>
    <xf numFmtId="0" fontId="9" fillId="2" borderId="7" xfId="0" applyFont="1" applyFill="1" applyBorder="1"/>
    <xf numFmtId="0" fontId="0" fillId="2" borderId="14" xfId="0" applyFill="1" applyBorder="1"/>
    <xf numFmtId="0" fontId="8" fillId="2" borderId="11" xfId="0" applyFont="1" applyFill="1" applyBorder="1" applyAlignment="1">
      <alignment horizontal="centerContinuous"/>
    </xf>
    <xf numFmtId="164" fontId="8" fillId="2" borderId="11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164" fontId="8" fillId="2" borderId="12" xfId="0" applyNumberFormat="1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/>
    </xf>
    <xf numFmtId="2" fontId="9" fillId="2" borderId="15" xfId="0" applyNumberFormat="1" applyFont="1" applyFill="1" applyBorder="1" applyAlignment="1">
      <alignment horizontal="center"/>
    </xf>
    <xf numFmtId="2" fontId="8" fillId="2" borderId="14" xfId="0" applyNumberFormat="1" applyFont="1" applyFill="1" applyBorder="1" applyAlignment="1">
      <alignment horizontal="center"/>
    </xf>
    <xf numFmtId="165" fontId="9" fillId="2" borderId="15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2" fontId="9" fillId="2" borderId="12" xfId="0" applyNumberFormat="1" applyFont="1" applyFill="1" applyBorder="1" applyAlignment="1">
      <alignment horizontal="center"/>
    </xf>
    <xf numFmtId="165" fontId="9" fillId="2" borderId="13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Continuous"/>
    </xf>
    <xf numFmtId="0" fontId="2" fillId="2" borderId="12" xfId="0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Continuous"/>
    </xf>
    <xf numFmtId="0" fontId="2" fillId="0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Continuous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1" fillId="2" borderId="13" xfId="0" applyFont="1" applyFill="1" applyBorder="1"/>
    <xf numFmtId="2" fontId="5" fillId="0" borderId="13" xfId="0" applyNumberFormat="1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0" borderId="16" xfId="0" applyNumberFormat="1" applyFont="1" applyFill="1" applyBorder="1" applyAlignment="1">
      <alignment horizontal="center"/>
    </xf>
    <xf numFmtId="2" fontId="0" fillId="2" borderId="0" xfId="0" applyNumberFormat="1" applyFill="1" applyBorder="1"/>
    <xf numFmtId="2" fontId="8" fillId="0" borderId="13" xfId="0" applyNumberFormat="1" applyFont="1" applyFill="1" applyBorder="1" applyAlignment="1">
      <alignment horizontal="center"/>
    </xf>
    <xf numFmtId="2" fontId="10" fillId="2" borderId="0" xfId="0" applyNumberFormat="1" applyFont="1" applyFill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2" fontId="5" fillId="2" borderId="11" xfId="0" applyNumberFormat="1" applyFont="1" applyFill="1" applyBorder="1" applyAlignment="1">
      <alignment horizontal="center"/>
    </xf>
    <xf numFmtId="2" fontId="5" fillId="0" borderId="14" xfId="0" applyNumberFormat="1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165" fontId="6" fillId="2" borderId="14" xfId="0" applyNumberFormat="1" applyFont="1" applyFill="1" applyBorder="1" applyAlignment="1">
      <alignment horizontal="center"/>
    </xf>
    <xf numFmtId="2" fontId="9" fillId="2" borderId="2" xfId="0" applyNumberFormat="1" applyFont="1" applyFill="1" applyBorder="1" applyAlignment="1">
      <alignment horizontal="center"/>
    </xf>
    <xf numFmtId="165" fontId="9" fillId="2" borderId="14" xfId="0" applyNumberFormat="1" applyFont="1" applyFill="1" applyBorder="1" applyAlignment="1">
      <alignment horizontal="center"/>
    </xf>
    <xf numFmtId="2" fontId="8" fillId="0" borderId="14" xfId="0" applyNumberFormat="1" applyFont="1" applyFill="1" applyBorder="1" applyAlignment="1">
      <alignment horizontal="center"/>
    </xf>
    <xf numFmtId="2" fontId="0" fillId="2" borderId="0" xfId="0" applyNumberFormat="1" applyFill="1"/>
    <xf numFmtId="0" fontId="0" fillId="0" borderId="0" xfId="0" applyFill="1" applyBorder="1"/>
    <xf numFmtId="2" fontId="1" fillId="0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2" fontId="10" fillId="2" borderId="0" xfId="0" applyNumberFormat="1" applyFont="1" applyFill="1" applyBorder="1"/>
    <xf numFmtId="0" fontId="11" fillId="2" borderId="0" xfId="0" applyFont="1" applyFill="1" applyBorder="1"/>
    <xf numFmtId="2" fontId="12" fillId="3" borderId="0" xfId="0" applyNumberFormat="1" applyFont="1" applyFill="1"/>
    <xf numFmtId="164" fontId="2" fillId="2" borderId="0" xfId="0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0" fontId="10" fillId="2" borderId="0" xfId="0" applyFont="1" applyFill="1" applyBorder="1"/>
    <xf numFmtId="165" fontId="6" fillId="0" borderId="13" xfId="0" applyNumberFormat="1" applyFont="1" applyFill="1" applyBorder="1" applyAlignment="1">
      <alignment horizontal="center"/>
    </xf>
    <xf numFmtId="165" fontId="6" fillId="0" borderId="14" xfId="0" applyNumberFormat="1" applyFont="1" applyFill="1" applyBorder="1" applyAlignment="1">
      <alignment horizontal="center"/>
    </xf>
    <xf numFmtId="165" fontId="6" fillId="0" borderId="15" xfId="0" applyNumberFormat="1" applyFont="1" applyFill="1" applyBorder="1" applyAlignment="1">
      <alignment horizontal="center"/>
    </xf>
    <xf numFmtId="166" fontId="13" fillId="0" borderId="14" xfId="0" applyNumberFormat="1" applyFont="1" applyBorder="1" applyAlignment="1">
      <alignment horizontal="center"/>
    </xf>
    <xf numFmtId="166" fontId="13" fillId="0" borderId="13" xfId="0" applyNumberFormat="1" applyFont="1" applyBorder="1" applyAlignment="1">
      <alignment horizontal="center"/>
    </xf>
    <xf numFmtId="0" fontId="0" fillId="0" borderId="0" xfId="0" applyFill="1"/>
    <xf numFmtId="0" fontId="9" fillId="2" borderId="14" xfId="0" applyFont="1" applyFill="1" applyBorder="1"/>
    <xf numFmtId="0" fontId="9" fillId="2" borderId="13" xfId="0" applyFont="1" applyFill="1" applyBorder="1"/>
    <xf numFmtId="0" fontId="9" fillId="2" borderId="9" xfId="0" applyFont="1" applyFill="1" applyBorder="1"/>
    <xf numFmtId="2" fontId="1" fillId="2" borderId="8" xfId="0" applyNumberFormat="1" applyFont="1" applyFill="1" applyBorder="1" applyAlignment="1">
      <alignment horizontal="center"/>
    </xf>
    <xf numFmtId="0" fontId="0" fillId="2" borderId="13" xfId="0" applyFill="1" applyBorder="1"/>
    <xf numFmtId="165" fontId="9" fillId="2" borderId="12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vertical="top"/>
    </xf>
    <xf numFmtId="165" fontId="6" fillId="0" borderId="12" xfId="0" applyNumberFormat="1" applyFont="1" applyFill="1" applyBorder="1" applyAlignment="1">
      <alignment horizontal="center"/>
    </xf>
    <xf numFmtId="2" fontId="8" fillId="2" borderId="13" xfId="0" applyNumberFormat="1" applyFont="1" applyFill="1" applyBorder="1" applyAlignment="1">
      <alignment horizontal="center"/>
    </xf>
    <xf numFmtId="165" fontId="9" fillId="2" borderId="11" xfId="0" applyNumberFormat="1" applyFont="1" applyFill="1" applyBorder="1" applyAlignment="1">
      <alignment horizontal="center"/>
    </xf>
    <xf numFmtId="2" fontId="9" fillId="2" borderId="10" xfId="0" applyNumberFormat="1" applyFont="1" applyFill="1" applyBorder="1" applyAlignment="1">
      <alignment horizontal="center"/>
    </xf>
    <xf numFmtId="2" fontId="1" fillId="0" borderId="12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vertical="top"/>
    </xf>
    <xf numFmtId="0" fontId="0" fillId="2" borderId="6" xfId="0" applyFill="1" applyBorder="1"/>
    <xf numFmtId="0" fontId="0" fillId="2" borderId="8" xfId="0" applyFill="1" applyBorder="1"/>
    <xf numFmtId="2" fontId="6" fillId="2" borderId="17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165" fontId="6" fillId="0" borderId="18" xfId="0" applyNumberFormat="1" applyFont="1" applyFill="1" applyBorder="1" applyAlignment="1">
      <alignment horizontal="center"/>
    </xf>
    <xf numFmtId="0" fontId="0" fillId="2" borderId="11" xfId="0" applyFill="1" applyBorder="1"/>
    <xf numFmtId="2" fontId="9" fillId="2" borderId="6" xfId="0" applyNumberFormat="1" applyFont="1" applyFill="1" applyBorder="1" applyAlignment="1">
      <alignment horizontal="center"/>
    </xf>
    <xf numFmtId="2" fontId="9" fillId="2" borderId="18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165" fontId="9" fillId="2" borderId="18" xfId="0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wrapText="1"/>
    </xf>
    <xf numFmtId="2" fontId="8" fillId="3" borderId="13" xfId="0" applyNumberFormat="1" applyFont="1" applyFill="1" applyBorder="1" applyAlignment="1">
      <alignment horizontal="center"/>
    </xf>
    <xf numFmtId="2" fontId="8" fillId="0" borderId="16" xfId="0" applyNumberFormat="1" applyFont="1" applyFill="1" applyBorder="1" applyAlignment="1">
      <alignment horizontal="center"/>
    </xf>
    <xf numFmtId="2" fontId="9" fillId="0" borderId="8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2" borderId="10" xfId="0" applyFont="1" applyFill="1" applyBorder="1"/>
    <xf numFmtId="0" fontId="9" fillId="2" borderId="10" xfId="0" applyFont="1" applyFill="1" applyBorder="1"/>
    <xf numFmtId="0" fontId="5" fillId="2" borderId="10" xfId="0" applyFont="1" applyFill="1" applyBorder="1"/>
    <xf numFmtId="0" fontId="0" fillId="0" borderId="0" xfId="0" applyBorder="1"/>
    <xf numFmtId="2" fontId="8" fillId="3" borderId="16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1562100</xdr:colOff>
      <xdr:row>34</xdr:row>
      <xdr:rowOff>0</xdr:rowOff>
    </xdr:from>
    <xdr:to>
      <xdr:col>11</xdr:col>
      <xdr:colOff>123826</xdr:colOff>
      <xdr:row>34</xdr:row>
      <xdr:rowOff>85725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9801225" y="7277100"/>
          <a:ext cx="476251" cy="857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115661</xdr:colOff>
      <xdr:row>0</xdr:row>
      <xdr:rowOff>122463</xdr:rowOff>
    </xdr:from>
    <xdr:to>
      <xdr:col>9</xdr:col>
      <xdr:colOff>1313089</xdr:colOff>
      <xdr:row>2</xdr:row>
      <xdr:rowOff>183697</xdr:rowOff>
    </xdr:to>
    <xdr:pic>
      <xdr:nvPicPr>
        <xdr:cNvPr id="8" name="Picture 7" descr="C:\Users\cigarcia\AppData\Local\Microsoft\Windows\Temporary Internet Files\Content.Word\daco-logo-nom abajo final-2018-0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4429" y="122463"/>
          <a:ext cx="1197428" cy="48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88447</xdr:colOff>
      <xdr:row>0</xdr:row>
      <xdr:rowOff>88446</xdr:rowOff>
    </xdr:from>
    <xdr:to>
      <xdr:col>0</xdr:col>
      <xdr:colOff>1680483</xdr:colOff>
      <xdr:row>3</xdr:row>
      <xdr:rowOff>47625</xdr:rowOff>
    </xdr:to>
    <xdr:pic>
      <xdr:nvPicPr>
        <xdr:cNvPr id="10" name="Picture 9" descr="C:\Users\cigarcia\AppData\Local\Microsoft\Windows\Temporary Internet Files\Content.Word\Logo Oficial Gobierno Pudrto Rico3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940" b="1042"/>
        <a:stretch/>
      </xdr:blipFill>
      <xdr:spPr bwMode="auto">
        <a:xfrm>
          <a:off x="88447" y="88446"/>
          <a:ext cx="1592036" cy="5919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121707</xdr:colOff>
      <xdr:row>1</xdr:row>
      <xdr:rowOff>15875</xdr:rowOff>
    </xdr:from>
    <xdr:to>
      <xdr:col>2</xdr:col>
      <xdr:colOff>396874</xdr:colOff>
      <xdr:row>5</xdr:row>
      <xdr:rowOff>110067</xdr:rowOff>
    </xdr:to>
    <xdr:pic>
      <xdr:nvPicPr>
        <xdr:cNvPr id="4" name="Picture 3" descr="C:\Users\cigarcia\AppData\Local\Microsoft\Windows\Temporary Internet Files\Content.Word\Logo Oficial Gobierno Pudrto Rico3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940" b="1042"/>
        <a:stretch/>
      </xdr:blipFill>
      <xdr:spPr bwMode="auto">
        <a:xfrm>
          <a:off x="121707" y="215900"/>
          <a:ext cx="2427817" cy="9323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338666</xdr:colOff>
      <xdr:row>1</xdr:row>
      <xdr:rowOff>0</xdr:rowOff>
    </xdr:from>
    <xdr:to>
      <xdr:col>14</xdr:col>
      <xdr:colOff>1195917</xdr:colOff>
      <xdr:row>4</xdr:row>
      <xdr:rowOff>158749</xdr:rowOff>
    </xdr:to>
    <xdr:pic>
      <xdr:nvPicPr>
        <xdr:cNvPr id="5" name="Picture 4" descr="C:\Users\cigarcia\AppData\Local\Microsoft\Windows\Temporary Internet Files\Content.Word\daco-logo-nom abajo final-2018-0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49" y="201083"/>
          <a:ext cx="2127251" cy="7937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3"/>
  <sheetViews>
    <sheetView tabSelected="1" topLeftCell="A4" zoomScale="120" zoomScaleNormal="120" workbookViewId="0">
      <selection activeCell="C8" sqref="C8"/>
    </sheetView>
  </sheetViews>
  <sheetFormatPr defaultColWidth="9.140625" defaultRowHeight="15" x14ac:dyDescent="0.25"/>
  <cols>
    <col min="1" max="1" width="25.5703125" style="9" customWidth="1"/>
    <col min="2" max="2" width="11" style="9" customWidth="1"/>
    <col min="3" max="3" width="10.5703125" style="9" customWidth="1"/>
    <col min="4" max="4" width="11" style="9" customWidth="1"/>
    <col min="5" max="5" width="10.5703125" style="9" customWidth="1"/>
    <col min="6" max="6" width="22.42578125" style="9" customWidth="1"/>
    <col min="7" max="7" width="1.7109375" style="9" customWidth="1"/>
    <col min="8" max="8" width="10.5703125" style="9" customWidth="1"/>
    <col min="9" max="9" width="9.7109375" style="9" customWidth="1"/>
    <col min="10" max="10" width="22.140625" style="9" customWidth="1"/>
    <col min="11" max="11" width="4.7109375" style="9" customWidth="1"/>
    <col min="12" max="12" width="11.28515625" style="9" customWidth="1"/>
    <col min="13" max="13" width="10.42578125" style="9" customWidth="1"/>
    <col min="14" max="14" width="9.85546875" style="9" customWidth="1"/>
    <col min="15" max="18" width="9.140625" style="9"/>
    <col min="19" max="19" width="9.5703125" style="9" bestFit="1" customWidth="1"/>
    <col min="20" max="16384" width="9.140625" style="9"/>
  </cols>
  <sheetData>
    <row r="1" spans="1:21" ht="16.5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25"/>
    </row>
    <row r="2" spans="1:21" ht="16.5" customHeight="1" x14ac:dyDescent="0.25">
      <c r="A2" s="134" t="s">
        <v>54</v>
      </c>
      <c r="B2" s="134"/>
      <c r="C2" s="134"/>
      <c r="D2" s="134"/>
      <c r="E2" s="134"/>
      <c r="F2" s="134"/>
      <c r="G2" s="134"/>
      <c r="H2" s="134"/>
      <c r="I2" s="134"/>
      <c r="J2" s="134"/>
      <c r="K2" s="126"/>
      <c r="L2" s="12"/>
      <c r="M2" s="12"/>
      <c r="N2" s="12"/>
    </row>
    <row r="3" spans="1:21" ht="16.5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25"/>
      <c r="L3" s="12"/>
      <c r="M3" s="12"/>
      <c r="N3" s="12"/>
      <c r="O3" s="12"/>
      <c r="P3" s="12"/>
      <c r="Q3" s="12"/>
    </row>
    <row r="4" spans="1:21" ht="17.25" thickBot="1" x14ac:dyDescent="0.3">
      <c r="A4" s="133" t="s">
        <v>2</v>
      </c>
      <c r="B4" s="133"/>
      <c r="C4" s="133"/>
      <c r="D4" s="133"/>
      <c r="E4" s="133"/>
      <c r="F4" s="133"/>
      <c r="G4" s="133"/>
      <c r="H4" s="133"/>
      <c r="I4" s="133"/>
      <c r="J4" s="133"/>
      <c r="K4" s="125"/>
      <c r="L4" s="12"/>
      <c r="M4" s="12"/>
      <c r="N4" s="12"/>
    </row>
    <row r="5" spans="1:21" ht="16.5" x14ac:dyDescent="0.25">
      <c r="A5" s="58"/>
      <c r="B5" s="4" t="s">
        <v>3</v>
      </c>
      <c r="C5" s="52"/>
      <c r="D5" s="4" t="s">
        <v>4</v>
      </c>
      <c r="E5" s="52"/>
      <c r="F5" s="54" t="s">
        <v>5</v>
      </c>
      <c r="G5" s="31"/>
      <c r="H5" s="1" t="s">
        <v>6</v>
      </c>
      <c r="I5" s="56"/>
      <c r="J5" s="54" t="s">
        <v>5</v>
      </c>
      <c r="K5" s="86"/>
      <c r="L5" s="12"/>
      <c r="N5" s="12"/>
      <c r="O5" s="12"/>
      <c r="P5" s="12"/>
      <c r="Q5" s="12"/>
    </row>
    <row r="6" spans="1:21" ht="17.25" thickBot="1" x14ac:dyDescent="0.3">
      <c r="A6" s="59" t="s">
        <v>7</v>
      </c>
      <c r="B6" s="6" t="s">
        <v>8</v>
      </c>
      <c r="C6" s="53" t="s">
        <v>9</v>
      </c>
      <c r="D6" s="6" t="s">
        <v>8</v>
      </c>
      <c r="E6" s="53" t="s">
        <v>9</v>
      </c>
      <c r="F6" s="55" t="s">
        <v>10</v>
      </c>
      <c r="G6" s="11"/>
      <c r="H6" s="2" t="s">
        <v>8</v>
      </c>
      <c r="I6" s="57" t="s">
        <v>9</v>
      </c>
      <c r="J6" s="55" t="s">
        <v>10</v>
      </c>
      <c r="K6" s="86"/>
      <c r="L6" s="9" t="s">
        <v>11</v>
      </c>
      <c r="M6" s="9" t="s">
        <v>12</v>
      </c>
      <c r="N6" s="71" t="s">
        <v>13</v>
      </c>
      <c r="O6" s="82"/>
      <c r="P6" s="82"/>
      <c r="Q6" s="71" t="s">
        <v>14</v>
      </c>
      <c r="R6" s="9" t="s">
        <v>15</v>
      </c>
      <c r="S6" s="9" t="s">
        <v>16</v>
      </c>
    </row>
    <row r="7" spans="1:21" ht="15.75" x14ac:dyDescent="0.25">
      <c r="A7" s="60" t="s">
        <v>17</v>
      </c>
      <c r="B7" s="13">
        <f>C7/3.7854</f>
        <v>62.199503354995507</v>
      </c>
      <c r="C7" s="32">
        <v>235.45</v>
      </c>
      <c r="D7" s="13">
        <f t="shared" ref="D7:D8" si="0">E7/3.7854</f>
        <v>72.201088392243889</v>
      </c>
      <c r="E7" s="32">
        <v>273.31</v>
      </c>
      <c r="F7" s="75">
        <v>44211</v>
      </c>
      <c r="G7" s="30"/>
      <c r="H7" s="13">
        <f t="shared" ref="H7:H8" si="1">I7/3.7854</f>
        <v>56.200137369894861</v>
      </c>
      <c r="I7" s="32">
        <v>212.74</v>
      </c>
      <c r="J7" s="75">
        <v>44211</v>
      </c>
      <c r="K7" s="51"/>
      <c r="L7" s="12"/>
      <c r="M7" s="12"/>
      <c r="O7" s="12"/>
    </row>
    <row r="8" spans="1:21" ht="15.75" x14ac:dyDescent="0.25">
      <c r="A8" s="128"/>
      <c r="B8" s="13">
        <f>C8/3.7854</f>
        <v>61.700216621757278</v>
      </c>
      <c r="C8" s="32">
        <v>233.56</v>
      </c>
      <c r="D8" s="13">
        <f t="shared" si="0"/>
        <v>71.699159930258361</v>
      </c>
      <c r="E8" s="32">
        <v>271.41000000000003</v>
      </c>
      <c r="F8" s="75">
        <v>44212</v>
      </c>
      <c r="G8" s="30"/>
      <c r="H8" s="13">
        <f t="shared" si="1"/>
        <v>55.700850636656625</v>
      </c>
      <c r="I8" s="32">
        <v>210.85</v>
      </c>
      <c r="J8" s="75">
        <v>44212</v>
      </c>
      <c r="K8" s="51"/>
      <c r="L8" s="67"/>
      <c r="M8" s="67"/>
      <c r="N8" s="67"/>
      <c r="O8" s="12"/>
      <c r="P8" s="12"/>
    </row>
    <row r="9" spans="1:21" ht="16.5" thickBot="1" x14ac:dyDescent="0.3">
      <c r="A9" s="60"/>
      <c r="B9" s="14">
        <f>C9/3.7854</f>
        <v>62.199503354995507</v>
      </c>
      <c r="C9" s="28">
        <v>235.45</v>
      </c>
      <c r="D9" s="14">
        <f t="shared" ref="D9:D15" si="2">E9/3.7854</f>
        <v>72.201088392243889</v>
      </c>
      <c r="E9" s="28">
        <v>273.31</v>
      </c>
      <c r="F9" s="29">
        <v>44216</v>
      </c>
      <c r="G9" s="30"/>
      <c r="H9" s="14">
        <f t="shared" ref="H9" si="3">I9/3.7854</f>
        <v>56.200137369894861</v>
      </c>
      <c r="I9" s="28">
        <v>212.74</v>
      </c>
      <c r="J9" s="29">
        <v>44216</v>
      </c>
      <c r="K9" s="51"/>
      <c r="L9" s="67"/>
      <c r="M9" s="67"/>
      <c r="N9" s="67"/>
      <c r="O9" s="12"/>
      <c r="P9" s="67"/>
      <c r="Q9" s="79">
        <f>C9</f>
        <v>235.45</v>
      </c>
      <c r="R9" s="79">
        <f>E9</f>
        <v>273.31</v>
      </c>
      <c r="S9" s="79">
        <f>I9</f>
        <v>212.74</v>
      </c>
    </row>
    <row r="10" spans="1:21" ht="15.75" x14ac:dyDescent="0.25">
      <c r="A10" s="61" t="s">
        <v>18</v>
      </c>
      <c r="B10" s="13">
        <f t="shared" ref="B10:B11" si="4">C10/3.7854</f>
        <v>59.700427960057063</v>
      </c>
      <c r="C10" s="32">
        <v>225.99</v>
      </c>
      <c r="D10" s="13">
        <f>E10/3.7854</f>
        <v>69.702012997305445</v>
      </c>
      <c r="E10" s="32">
        <v>263.85000000000002</v>
      </c>
      <c r="F10" s="90">
        <v>44204</v>
      </c>
      <c r="G10" s="30"/>
      <c r="H10" s="13">
        <f t="shared" ref="H10:H11" si="5">I10/3.7854</f>
        <v>53.70106197495641</v>
      </c>
      <c r="I10" s="32">
        <v>203.28</v>
      </c>
      <c r="J10" s="90">
        <v>44204</v>
      </c>
      <c r="K10" s="87"/>
      <c r="L10" s="12"/>
      <c r="M10" s="12"/>
      <c r="N10" s="12"/>
      <c r="O10" s="12"/>
      <c r="P10" s="12"/>
      <c r="Q10" s="12"/>
      <c r="R10" s="12"/>
      <c r="S10" s="12"/>
      <c r="T10" s="12"/>
    </row>
    <row r="11" spans="1:21" ht="15.75" x14ac:dyDescent="0.25">
      <c r="A11" s="129"/>
      <c r="B11" s="13">
        <f t="shared" si="4"/>
        <v>60.701643155280813</v>
      </c>
      <c r="C11" s="32">
        <v>229.78</v>
      </c>
      <c r="D11" s="13">
        <f>E11/3.7854</f>
        <v>70.700586463781889</v>
      </c>
      <c r="E11" s="32">
        <v>267.63</v>
      </c>
      <c r="F11" s="90">
        <v>44205</v>
      </c>
      <c r="G11" s="30"/>
      <c r="H11" s="13">
        <f t="shared" si="5"/>
        <v>54.70227717018016</v>
      </c>
      <c r="I11" s="32">
        <v>207.07</v>
      </c>
      <c r="J11" s="90">
        <v>44205</v>
      </c>
      <c r="K11" s="51"/>
      <c r="L11" s="67"/>
      <c r="M11" s="67"/>
      <c r="N11" s="67"/>
      <c r="O11" s="12"/>
      <c r="P11" s="12"/>
      <c r="Q11" s="12"/>
      <c r="S11" s="12"/>
      <c r="T11" s="12"/>
    </row>
    <row r="12" spans="1:21" ht="16.5" thickBot="1" x14ac:dyDescent="0.3">
      <c r="A12" s="62"/>
      <c r="B12" s="14">
        <f t="shared" ref="B12" si="6">C12/3.7854</f>
        <v>61.700216621757278</v>
      </c>
      <c r="C12" s="28">
        <v>233.56</v>
      </c>
      <c r="D12" s="14">
        <f>E12/3.7854</f>
        <v>71.701801659005653</v>
      </c>
      <c r="E12" s="28">
        <v>271.42</v>
      </c>
      <c r="F12" s="89">
        <v>44208</v>
      </c>
      <c r="G12" s="30"/>
      <c r="H12" s="14">
        <f t="shared" ref="H12:H20" si="7">I12/3.7854</f>
        <v>55.700850636656625</v>
      </c>
      <c r="I12" s="28">
        <v>210.85</v>
      </c>
      <c r="J12" s="89">
        <v>44208</v>
      </c>
      <c r="K12" s="87"/>
      <c r="L12" s="67"/>
      <c r="M12" s="67"/>
      <c r="N12" s="67"/>
      <c r="O12" s="67"/>
      <c r="P12" s="67"/>
      <c r="Q12" s="79">
        <f>C12</f>
        <v>233.56</v>
      </c>
      <c r="R12" s="79">
        <f>E12</f>
        <v>271.42</v>
      </c>
      <c r="S12" s="79">
        <f>I12</f>
        <v>210.85</v>
      </c>
    </row>
    <row r="13" spans="1:21" ht="15.75" x14ac:dyDescent="0.25">
      <c r="A13" s="61" t="s">
        <v>19</v>
      </c>
      <c r="B13" s="13">
        <f>C13/3.7854</f>
        <v>62.704073545728328</v>
      </c>
      <c r="C13" s="32">
        <v>237.36</v>
      </c>
      <c r="D13" s="13">
        <f t="shared" ref="D13:D14" si="8">E13/3.7854</f>
        <v>72.703016854229404</v>
      </c>
      <c r="E13" s="32">
        <v>275.20999999999998</v>
      </c>
      <c r="F13" s="90">
        <v>44211.199999999997</v>
      </c>
      <c r="G13" s="30"/>
      <c r="H13" s="13">
        <f>I13/3.7854</f>
        <v>56.202779098642146</v>
      </c>
      <c r="I13" s="32">
        <v>212.75</v>
      </c>
      <c r="J13" s="90">
        <v>44211</v>
      </c>
      <c r="K13" s="87"/>
      <c r="L13" s="12"/>
      <c r="M13" s="131"/>
      <c r="N13" s="67"/>
      <c r="O13" s="12"/>
      <c r="P13" s="12"/>
      <c r="T13" s="12"/>
    </row>
    <row r="14" spans="1:21" ht="15.75" x14ac:dyDescent="0.25">
      <c r="A14" s="60"/>
      <c r="B14" s="13">
        <f>C14/3.7854</f>
        <v>62.202145083742799</v>
      </c>
      <c r="C14" s="32">
        <v>235.46</v>
      </c>
      <c r="D14" s="13">
        <f t="shared" si="8"/>
        <v>72.201088392243889</v>
      </c>
      <c r="E14" s="32">
        <v>273.31</v>
      </c>
      <c r="F14" s="90">
        <v>44212.2</v>
      </c>
      <c r="G14" s="30"/>
      <c r="H14" s="13">
        <f>I14/3.7854</f>
        <v>56.202779098642146</v>
      </c>
      <c r="I14" s="32">
        <v>212.75</v>
      </c>
      <c r="J14" s="90">
        <v>44212</v>
      </c>
      <c r="K14" s="51"/>
      <c r="L14" s="67"/>
      <c r="M14" s="67"/>
      <c r="N14" s="67"/>
      <c r="O14" s="12"/>
      <c r="P14" s="12"/>
      <c r="Q14" s="79"/>
      <c r="S14" s="79"/>
      <c r="U14" s="79"/>
    </row>
    <row r="15" spans="1:21" ht="16.5" thickBot="1" x14ac:dyDescent="0.3">
      <c r="A15" s="62"/>
      <c r="B15" s="14">
        <f>C15/3.7854</f>
        <v>62.704073545728328</v>
      </c>
      <c r="C15" s="28">
        <v>237.36</v>
      </c>
      <c r="D15" s="14">
        <f t="shared" si="2"/>
        <v>72.703016854229404</v>
      </c>
      <c r="E15" s="28">
        <v>275.20999999999998</v>
      </c>
      <c r="F15" s="89">
        <v>44218.2</v>
      </c>
      <c r="G15" s="30"/>
      <c r="H15" s="14">
        <f>I15/3.7854</f>
        <v>56.202779098642146</v>
      </c>
      <c r="I15" s="28">
        <v>212.75</v>
      </c>
      <c r="J15" s="89">
        <v>44218</v>
      </c>
      <c r="K15" s="51"/>
      <c r="L15" s="67">
        <f>C15-C14</f>
        <v>1.9000000000000057</v>
      </c>
      <c r="M15" s="67">
        <f>E15-E14</f>
        <v>1.8999999999999773</v>
      </c>
      <c r="N15" s="67"/>
      <c r="O15" s="12"/>
      <c r="P15" s="67"/>
      <c r="Q15" s="79">
        <f>C15</f>
        <v>237.36</v>
      </c>
      <c r="R15" s="79">
        <f>E15</f>
        <v>275.20999999999998</v>
      </c>
      <c r="S15" s="79">
        <f>I15</f>
        <v>212.75</v>
      </c>
    </row>
    <row r="16" spans="1:21" ht="15.75" x14ac:dyDescent="0.25">
      <c r="A16" s="61" t="s">
        <v>20</v>
      </c>
      <c r="B16" s="13">
        <f t="shared" ref="B16:B17" si="9">C16/3.7854</f>
        <v>57.737623500818934</v>
      </c>
      <c r="C16" s="32">
        <v>218.56</v>
      </c>
      <c r="D16" s="13">
        <f>E16/3.7854</f>
        <v>67.739208538067317</v>
      </c>
      <c r="E16" s="32">
        <v>256.42</v>
      </c>
      <c r="F16" s="90">
        <v>44203</v>
      </c>
      <c r="G16" s="30"/>
      <c r="H16" s="13">
        <f t="shared" ref="H16:H17" si="10">I16/3.7854</f>
        <v>52.739472710942039</v>
      </c>
      <c r="I16" s="32">
        <v>199.64</v>
      </c>
      <c r="J16" s="90">
        <v>44203</v>
      </c>
      <c r="K16" s="87"/>
      <c r="L16" s="12"/>
      <c r="M16" s="12"/>
      <c r="N16" s="12"/>
      <c r="O16" s="12"/>
      <c r="P16" s="12"/>
    </row>
    <row r="17" spans="1:20" ht="15.75" x14ac:dyDescent="0.25">
      <c r="A17" s="128" t="s">
        <v>21</v>
      </c>
      <c r="B17" s="13">
        <f t="shared" si="9"/>
        <v>58.738838696042684</v>
      </c>
      <c r="C17" s="32">
        <v>222.35</v>
      </c>
      <c r="D17" s="13">
        <f>E17/3.7854</f>
        <v>68.737782004543774</v>
      </c>
      <c r="E17" s="32">
        <v>260.2</v>
      </c>
      <c r="F17" s="90">
        <v>44205</v>
      </c>
      <c r="G17" s="30"/>
      <c r="H17" s="13">
        <f t="shared" si="10"/>
        <v>53.738046177418497</v>
      </c>
      <c r="I17" s="32">
        <v>203.42</v>
      </c>
      <c r="J17" s="90">
        <v>44205</v>
      </c>
      <c r="K17" s="51"/>
      <c r="L17" s="67"/>
      <c r="M17" s="67"/>
      <c r="N17" s="67"/>
      <c r="O17" s="12"/>
      <c r="P17" s="12"/>
    </row>
    <row r="18" spans="1:20" ht="16.5" thickBot="1" x14ac:dyDescent="0.3">
      <c r="A18" s="62"/>
      <c r="B18" s="14">
        <f t="shared" ref="B18:B24" si="11">C18/3.7854</f>
        <v>59.737412162519149</v>
      </c>
      <c r="C18" s="28">
        <v>226.13</v>
      </c>
      <c r="D18" s="14">
        <f>E18/3.7854</f>
        <v>69.738997199767525</v>
      </c>
      <c r="E18" s="28">
        <v>263.99</v>
      </c>
      <c r="F18" s="89">
        <v>44209</v>
      </c>
      <c r="G18" s="30"/>
      <c r="H18" s="14">
        <f t="shared" si="7"/>
        <v>54.739261372642261</v>
      </c>
      <c r="I18" s="28">
        <v>207.21</v>
      </c>
      <c r="J18" s="89">
        <v>44209</v>
      </c>
      <c r="K18" s="51"/>
      <c r="L18" s="67"/>
      <c r="M18" s="67"/>
      <c r="N18" s="67"/>
      <c r="O18" s="12"/>
      <c r="P18" s="67"/>
      <c r="Q18" s="79">
        <f>C18</f>
        <v>226.13</v>
      </c>
      <c r="R18" s="79">
        <f>E18</f>
        <v>263.99</v>
      </c>
      <c r="S18" s="79">
        <f>I18</f>
        <v>207.21</v>
      </c>
    </row>
    <row r="19" spans="1:20" ht="15.75" x14ac:dyDescent="0.25">
      <c r="A19" s="61" t="s">
        <v>22</v>
      </c>
      <c r="B19" s="13">
        <f t="shared" si="11"/>
        <v>57.72177312833518</v>
      </c>
      <c r="C19" s="32">
        <v>218.5</v>
      </c>
      <c r="D19" s="13">
        <f t="shared" ref="D19:D20" si="12">E19/3.7854</f>
        <v>65.48845564537433</v>
      </c>
      <c r="E19" s="32">
        <v>247.9</v>
      </c>
      <c r="F19" s="75">
        <v>44216</v>
      </c>
      <c r="G19" s="30"/>
      <c r="H19" s="13">
        <f t="shared" ref="H19:H20" si="13">I19/3.7854</f>
        <v>54.023352882126062</v>
      </c>
      <c r="I19" s="32">
        <v>204.5</v>
      </c>
      <c r="J19" s="75">
        <v>44216</v>
      </c>
      <c r="K19" s="87"/>
      <c r="M19" s="12"/>
      <c r="O19" s="12"/>
      <c r="P19" s="12"/>
    </row>
    <row r="20" spans="1:20" ht="15.75" x14ac:dyDescent="0.25">
      <c r="A20" s="129"/>
      <c r="B20" s="13">
        <f t="shared" ref="B20" si="14">C20/3.7854</f>
        <v>57.827442278226869</v>
      </c>
      <c r="C20" s="32">
        <v>218.9</v>
      </c>
      <c r="D20" s="13">
        <f t="shared" si="12"/>
        <v>65.48845564537433</v>
      </c>
      <c r="E20" s="32">
        <v>247.9</v>
      </c>
      <c r="F20" s="75">
        <v>44217</v>
      </c>
      <c r="G20" s="30"/>
      <c r="H20" s="13">
        <f t="shared" si="13"/>
        <v>54.129022032017751</v>
      </c>
      <c r="I20" s="32">
        <v>204.9</v>
      </c>
      <c r="J20" s="75">
        <v>44217</v>
      </c>
      <c r="K20" s="51"/>
      <c r="L20" s="67"/>
      <c r="M20" s="67"/>
      <c r="N20" s="67"/>
      <c r="Q20" s="12"/>
      <c r="S20" s="12"/>
    </row>
    <row r="21" spans="1:20" ht="16.5" thickBot="1" x14ac:dyDescent="0.3">
      <c r="A21" s="96"/>
      <c r="B21" s="14">
        <f t="shared" si="11"/>
        <v>58.091615152956095</v>
      </c>
      <c r="C21" s="28">
        <v>219.9</v>
      </c>
      <c r="D21" s="14">
        <f t="shared" ref="D21:D23" si="15">E21/3.7854</f>
        <v>65.752628520103556</v>
      </c>
      <c r="E21" s="28">
        <v>248.9</v>
      </c>
      <c r="F21" s="29">
        <v>44218</v>
      </c>
      <c r="G21" s="30"/>
      <c r="H21" s="14">
        <f t="shared" ref="H21:H24" si="16">I21/3.7854</f>
        <v>54.129022032017751</v>
      </c>
      <c r="I21" s="28">
        <v>204.9</v>
      </c>
      <c r="J21" s="29">
        <v>44218</v>
      </c>
      <c r="K21" s="51"/>
      <c r="L21" s="67">
        <f>C21-C20</f>
        <v>1</v>
      </c>
      <c r="M21" s="67">
        <f>E21-E20</f>
        <v>1</v>
      </c>
      <c r="N21" s="67"/>
      <c r="O21" s="12"/>
      <c r="P21" s="67"/>
      <c r="Q21" s="79">
        <f>C21</f>
        <v>219.9</v>
      </c>
      <c r="R21" s="79">
        <f>E21</f>
        <v>248.9</v>
      </c>
      <c r="S21" s="79">
        <f>I21</f>
        <v>204.9</v>
      </c>
    </row>
    <row r="22" spans="1:20" ht="15.75" x14ac:dyDescent="0.25">
      <c r="A22" s="61" t="s">
        <v>23</v>
      </c>
      <c r="B22" s="13">
        <f t="shared" si="11"/>
        <v>58.514291752522851</v>
      </c>
      <c r="C22" s="32">
        <v>221.5</v>
      </c>
      <c r="D22" s="13">
        <f t="shared" ref="D22:D23" si="17">E22/3.7854</f>
        <v>66.439477994399539</v>
      </c>
      <c r="E22" s="32">
        <v>251.5</v>
      </c>
      <c r="F22" s="75">
        <v>44216</v>
      </c>
      <c r="G22" s="30"/>
      <c r="H22" s="13">
        <f t="shared" si="16"/>
        <v>54.023352882126062</v>
      </c>
      <c r="I22" s="32">
        <v>204.5</v>
      </c>
      <c r="J22" s="75">
        <v>44216</v>
      </c>
      <c r="K22" s="87"/>
      <c r="L22" s="67"/>
      <c r="M22" s="67"/>
      <c r="N22" s="67"/>
      <c r="O22" s="12"/>
      <c r="P22" s="12"/>
    </row>
    <row r="23" spans="1:20" ht="15.75" x14ac:dyDescent="0.25">
      <c r="A23" s="130" t="s">
        <v>24</v>
      </c>
      <c r="B23" s="13">
        <f t="shared" ref="B23" si="18">C23/3.7854</f>
        <v>58.61996090241454</v>
      </c>
      <c r="C23" s="32">
        <v>221.9</v>
      </c>
      <c r="D23" s="13">
        <f t="shared" si="17"/>
        <v>66.545147144291221</v>
      </c>
      <c r="E23" s="32">
        <v>251.9</v>
      </c>
      <c r="F23" s="75">
        <v>44217</v>
      </c>
      <c r="G23" s="30"/>
      <c r="H23" s="13">
        <f t="shared" ref="H23" si="19">I23/3.7854</f>
        <v>54.129022032017751</v>
      </c>
      <c r="I23" s="32">
        <v>204.9</v>
      </c>
      <c r="J23" s="75">
        <v>44217</v>
      </c>
      <c r="K23" s="51"/>
      <c r="L23" s="12"/>
      <c r="M23" s="12"/>
      <c r="P23" s="12"/>
    </row>
    <row r="24" spans="1:20" ht="16.5" thickBot="1" x14ac:dyDescent="0.3">
      <c r="A24" s="62" t="s">
        <v>25</v>
      </c>
      <c r="B24" s="14">
        <f t="shared" si="11"/>
        <v>58.77846462725207</v>
      </c>
      <c r="C24" s="28">
        <v>222.5</v>
      </c>
      <c r="D24" s="14">
        <f t="shared" ref="D24:D29" si="20">E24/3.7854</f>
        <v>66.703650869128751</v>
      </c>
      <c r="E24" s="28">
        <v>252.5</v>
      </c>
      <c r="F24" s="29">
        <v>44218</v>
      </c>
      <c r="G24" s="30"/>
      <c r="H24" s="14">
        <f t="shared" si="16"/>
        <v>54.287525756855281</v>
      </c>
      <c r="I24" s="28">
        <v>205.5</v>
      </c>
      <c r="J24" s="29">
        <v>44218</v>
      </c>
      <c r="K24" s="87"/>
      <c r="L24" s="67">
        <f>C24-C23</f>
        <v>0.59999999999999432</v>
      </c>
      <c r="M24" s="67">
        <f>E24-E23</f>
        <v>0.59999999999999432</v>
      </c>
      <c r="N24" s="67">
        <f>I24-I23</f>
        <v>0.59999999999999432</v>
      </c>
      <c r="O24" s="12"/>
      <c r="P24" s="67"/>
      <c r="Q24" s="79">
        <f>C24</f>
        <v>222.5</v>
      </c>
      <c r="R24" s="79">
        <f>E24</f>
        <v>252.5</v>
      </c>
      <c r="S24" s="79">
        <f>I24</f>
        <v>205.5</v>
      </c>
    </row>
    <row r="25" spans="1:20" ht="15.75" x14ac:dyDescent="0.25">
      <c r="A25" s="60" t="s">
        <v>26</v>
      </c>
      <c r="B25" s="13">
        <f>C25/3.7854</f>
        <v>60.2314154382628</v>
      </c>
      <c r="C25" s="32">
        <v>228</v>
      </c>
      <c r="D25" s="13">
        <f t="shared" si="20"/>
        <v>67.364083055951809</v>
      </c>
      <c r="E25" s="32">
        <v>255</v>
      </c>
      <c r="F25" s="75">
        <v>44216</v>
      </c>
      <c r="G25" s="30"/>
      <c r="H25" s="13">
        <f>I25/3.7854</f>
        <v>54.749828287631424</v>
      </c>
      <c r="I25" s="32">
        <v>207.25</v>
      </c>
      <c r="J25" s="75">
        <v>44216</v>
      </c>
      <c r="K25" s="87"/>
      <c r="L25" s="12"/>
      <c r="M25" s="12"/>
      <c r="N25" s="12"/>
      <c r="O25" s="12"/>
      <c r="P25" s="12"/>
    </row>
    <row r="26" spans="1:20" ht="15.75" x14ac:dyDescent="0.25">
      <c r="A26" s="129"/>
      <c r="B26" s="13">
        <f>C26/3.7854</f>
        <v>60.49558831299202</v>
      </c>
      <c r="C26" s="32">
        <v>229</v>
      </c>
      <c r="D26" s="13">
        <f t="shared" ref="D26" si="21">E26/3.7854</f>
        <v>67.628255930681036</v>
      </c>
      <c r="E26" s="32">
        <v>256</v>
      </c>
      <c r="F26" s="75">
        <v>44217</v>
      </c>
      <c r="G26" s="30"/>
      <c r="H26" s="13">
        <f>I26/3.7854</f>
        <v>54.749828287631424</v>
      </c>
      <c r="I26" s="32">
        <v>207.25</v>
      </c>
      <c r="J26" s="75">
        <v>44217</v>
      </c>
      <c r="K26" s="51"/>
      <c r="L26" s="67"/>
      <c r="M26" s="67"/>
      <c r="N26" s="67"/>
      <c r="O26" s="12"/>
      <c r="P26" s="12"/>
    </row>
    <row r="27" spans="1:20" ht="16.5" thickBot="1" x14ac:dyDescent="0.3">
      <c r="A27" s="63"/>
      <c r="B27" s="14">
        <f>C27/3.7854</f>
        <v>60.49558831299202</v>
      </c>
      <c r="C27" s="28">
        <v>229</v>
      </c>
      <c r="D27" s="14">
        <f t="shared" si="20"/>
        <v>67.628255930681036</v>
      </c>
      <c r="E27" s="28">
        <v>256</v>
      </c>
      <c r="F27" s="29">
        <v>44218</v>
      </c>
      <c r="G27" s="30"/>
      <c r="H27" s="14">
        <f>I27/3.7854</f>
        <v>54.749828287631424</v>
      </c>
      <c r="I27" s="28">
        <v>207.25</v>
      </c>
      <c r="J27" s="29">
        <v>44218</v>
      </c>
      <c r="K27" s="51"/>
      <c r="L27" s="67"/>
      <c r="M27" s="67"/>
      <c r="N27" s="67"/>
      <c r="O27" s="67"/>
      <c r="P27" s="67"/>
      <c r="Q27" s="79">
        <f>C27</f>
        <v>229</v>
      </c>
      <c r="R27" s="79">
        <f>E27</f>
        <v>256</v>
      </c>
      <c r="S27" s="79">
        <f>I27</f>
        <v>207.25</v>
      </c>
    </row>
    <row r="28" spans="1:20" ht="15.75" x14ac:dyDescent="0.25">
      <c r="A28" s="61"/>
      <c r="B28" s="13">
        <f t="shared" ref="B28:B29" si="22">C28/3.7854</f>
        <v>57.985946003064406</v>
      </c>
      <c r="C28" s="32">
        <v>219.5</v>
      </c>
      <c r="D28" s="13">
        <f t="shared" ref="D28:D29" si="23">E28/3.7854</f>
        <v>66.175305119670313</v>
      </c>
      <c r="E28" s="32">
        <v>250.5</v>
      </c>
      <c r="F28" s="92">
        <v>44216</v>
      </c>
      <c r="G28" s="30"/>
      <c r="H28" s="13">
        <f t="shared" ref="H28:H29" si="24">I28/3.7854</f>
        <v>53.759180007396836</v>
      </c>
      <c r="I28" s="32">
        <v>203.5</v>
      </c>
      <c r="J28" s="90">
        <v>44216</v>
      </c>
      <c r="K28" s="51"/>
      <c r="L28" s="12"/>
      <c r="M28" s="12"/>
      <c r="N28" s="12"/>
      <c r="O28" s="12"/>
      <c r="T28" s="12"/>
    </row>
    <row r="29" spans="1:20" ht="15.75" x14ac:dyDescent="0.25">
      <c r="A29" s="128" t="s">
        <v>27</v>
      </c>
      <c r="B29" s="13">
        <f t="shared" si="22"/>
        <v>58.091615152956095</v>
      </c>
      <c r="C29" s="32">
        <v>219.9</v>
      </c>
      <c r="D29" s="13">
        <f t="shared" si="23"/>
        <v>66.280974269561995</v>
      </c>
      <c r="E29" s="32">
        <v>250.9</v>
      </c>
      <c r="F29" s="92">
        <v>44217</v>
      </c>
      <c r="G29" s="30"/>
      <c r="H29" s="13">
        <f t="shared" si="24"/>
        <v>53.864849157288532</v>
      </c>
      <c r="I29" s="32">
        <v>203.9</v>
      </c>
      <c r="J29" s="90">
        <v>44217</v>
      </c>
      <c r="K29" s="51"/>
      <c r="L29" s="121"/>
      <c r="M29" s="67"/>
      <c r="N29" s="67"/>
    </row>
    <row r="30" spans="1:20" ht="16.5" thickBot="1" x14ac:dyDescent="0.3">
      <c r="A30" s="63"/>
      <c r="B30" s="14">
        <f t="shared" ref="B30:B32" si="25">C30/3.7854</f>
        <v>58.091615152956095</v>
      </c>
      <c r="C30" s="28">
        <v>219.9</v>
      </c>
      <c r="D30" s="14">
        <f t="shared" ref="D30" si="26">E30/3.7854</f>
        <v>66.280974269561995</v>
      </c>
      <c r="E30" s="28">
        <v>250.9</v>
      </c>
      <c r="F30" s="93">
        <v>44218</v>
      </c>
      <c r="G30" s="30"/>
      <c r="H30" s="14">
        <f t="shared" ref="H30:H32" si="27">I30/3.7854</f>
        <v>53.864849157288532</v>
      </c>
      <c r="I30" s="28">
        <v>203.9</v>
      </c>
      <c r="J30" s="89">
        <v>44218</v>
      </c>
      <c r="K30" s="51"/>
      <c r="L30" s="67"/>
      <c r="M30" s="67"/>
      <c r="N30" s="67"/>
      <c r="O30" s="67"/>
      <c r="P30" s="67"/>
      <c r="Q30" s="79">
        <f>C30</f>
        <v>219.9</v>
      </c>
      <c r="R30" s="79">
        <f>E30</f>
        <v>250.9</v>
      </c>
      <c r="S30" s="79">
        <f>I30</f>
        <v>203.9</v>
      </c>
    </row>
    <row r="31" spans="1:20" ht="15.75" x14ac:dyDescent="0.25">
      <c r="A31" s="61"/>
      <c r="B31" s="13">
        <f t="shared" si="25"/>
        <v>61.261689649706767</v>
      </c>
      <c r="C31" s="32">
        <v>231.9</v>
      </c>
      <c r="D31" s="13">
        <f>E31/3.7854</f>
        <v>65.48845564537433</v>
      </c>
      <c r="E31" s="32">
        <v>247.9</v>
      </c>
      <c r="F31" s="90">
        <v>44212</v>
      </c>
      <c r="G31" s="30"/>
      <c r="H31" s="13">
        <f t="shared" si="27"/>
        <v>53.07233053310086</v>
      </c>
      <c r="I31" s="32">
        <v>200.9</v>
      </c>
      <c r="J31" s="90">
        <v>44212</v>
      </c>
      <c r="K31" s="87"/>
      <c r="L31" s="67"/>
      <c r="M31" s="67"/>
      <c r="N31" s="67"/>
      <c r="O31" s="12"/>
    </row>
    <row r="32" spans="1:20" ht="15.75" x14ac:dyDescent="0.25">
      <c r="A32" s="128" t="s">
        <v>28</v>
      </c>
      <c r="B32" s="13">
        <f t="shared" si="25"/>
        <v>60.997516774977548</v>
      </c>
      <c r="C32" s="32">
        <v>230.9</v>
      </c>
      <c r="D32" s="13">
        <f>E32/3.7854</f>
        <v>65.224282770645104</v>
      </c>
      <c r="E32" s="32">
        <v>246.9</v>
      </c>
      <c r="F32" s="90">
        <v>44216</v>
      </c>
      <c r="G32" s="30"/>
      <c r="H32" s="13">
        <f t="shared" si="27"/>
        <v>54.129022032017751</v>
      </c>
      <c r="I32" s="32">
        <v>204.9</v>
      </c>
      <c r="J32" s="90">
        <v>44216</v>
      </c>
      <c r="K32" s="51"/>
      <c r="L32" s="67"/>
      <c r="M32" s="67"/>
      <c r="N32" s="67"/>
    </row>
    <row r="33" spans="1:19" ht="16.5" thickBot="1" x14ac:dyDescent="0.3">
      <c r="A33" s="63"/>
      <c r="B33" s="14">
        <f t="shared" ref="B33" si="28">C33/3.7854</f>
        <v>60.733343900248322</v>
      </c>
      <c r="C33" s="28">
        <v>229.9</v>
      </c>
      <c r="D33" s="14">
        <f>E33/3.7854</f>
        <v>64.960109895915892</v>
      </c>
      <c r="E33" s="28">
        <v>245.9</v>
      </c>
      <c r="F33" s="89">
        <v>44218</v>
      </c>
      <c r="G33" s="30"/>
      <c r="H33" s="14">
        <f t="shared" ref="H33" si="29">I33/3.7854</f>
        <v>54.023352882126062</v>
      </c>
      <c r="I33" s="28">
        <v>204.5</v>
      </c>
      <c r="J33" s="89">
        <v>44218</v>
      </c>
      <c r="K33" s="51"/>
      <c r="L33" s="67">
        <f>C33-C32</f>
        <v>-1</v>
      </c>
      <c r="M33" s="67">
        <f>E33-E32</f>
        <v>-1</v>
      </c>
      <c r="N33" s="67">
        <f>I33-I32</f>
        <v>-0.40000000000000568</v>
      </c>
      <c r="O33" s="12"/>
      <c r="P33" s="67"/>
      <c r="Q33" s="79">
        <f>C33</f>
        <v>229.9</v>
      </c>
      <c r="R33" s="79">
        <f>E33</f>
        <v>245.9</v>
      </c>
      <c r="S33" s="79">
        <f>I33</f>
        <v>204.5</v>
      </c>
    </row>
    <row r="34" spans="1:19" ht="23.25" x14ac:dyDescent="0.35">
      <c r="A34" s="9" t="s">
        <v>29</v>
      </c>
      <c r="E34" s="108"/>
      <c r="H34" s="108"/>
      <c r="K34" s="51"/>
      <c r="L34" s="85">
        <f>AVERAGE(L9:L33)</f>
        <v>0.625</v>
      </c>
      <c r="M34" s="85">
        <f>AVERAGE(M9:M33)</f>
        <v>0.62499999999999289</v>
      </c>
      <c r="N34" s="85">
        <f>AVERAGE(N9:N33)</f>
        <v>9.9999999999994316E-2</v>
      </c>
      <c r="O34" s="69"/>
      <c r="P34" s="69"/>
      <c r="Q34" s="69">
        <f>AVERAGE(Q9:Q33)</f>
        <v>228.18888888888893</v>
      </c>
      <c r="R34" s="69">
        <f>AVERAGE(R9:R33)</f>
        <v>259.79222222222222</v>
      </c>
      <c r="S34" s="69">
        <f>AVERAGE(S9:S33)</f>
        <v>207.73333333333335</v>
      </c>
    </row>
    <row r="35" spans="1:19" x14ac:dyDescent="0.25">
      <c r="A35" s="9" t="s">
        <v>30</v>
      </c>
      <c r="B35" s="12"/>
      <c r="C35" s="80"/>
      <c r="D35" s="12"/>
      <c r="E35" s="12"/>
      <c r="F35" s="84"/>
      <c r="G35" s="12"/>
      <c r="H35" s="12"/>
      <c r="I35" s="12"/>
      <c r="J35" s="88" t="s">
        <v>55</v>
      </c>
      <c r="K35" s="12"/>
      <c r="M35" s="12"/>
      <c r="Q35" s="79"/>
    </row>
    <row r="36" spans="1:19" x14ac:dyDescent="0.25">
      <c r="B36" s="67"/>
      <c r="C36" s="80"/>
      <c r="D36" s="12"/>
      <c r="E36" s="12"/>
      <c r="F36" s="12"/>
      <c r="G36" s="12"/>
      <c r="H36" s="12"/>
      <c r="I36" s="12"/>
      <c r="J36" s="12"/>
      <c r="K36" s="12"/>
      <c r="L36" s="67"/>
      <c r="M36" s="12"/>
      <c r="N36" s="83"/>
      <c r="O36" s="69"/>
      <c r="P36" s="69"/>
      <c r="Q36" s="69"/>
      <c r="R36" s="69"/>
      <c r="S36" s="69"/>
    </row>
    <row r="37" spans="1:19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9" x14ac:dyDescent="0.25">
      <c r="A38" s="12"/>
      <c r="B38" s="67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Q38" s="79"/>
    </row>
    <row r="39" spans="1:19" x14ac:dyDescent="0.25">
      <c r="A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O39" s="12"/>
    </row>
    <row r="40" spans="1:19" ht="15.75" thickBot="1" x14ac:dyDescent="0.3">
      <c r="A40" s="12"/>
      <c r="B40" s="109"/>
      <c r="C40" s="109"/>
      <c r="D40" s="109"/>
      <c r="E40" s="109"/>
      <c r="F40" s="109"/>
      <c r="G40" s="109"/>
      <c r="H40" s="109"/>
      <c r="I40" s="109"/>
      <c r="J40" s="109"/>
      <c r="K40" s="12"/>
      <c r="L40" s="12"/>
      <c r="M40" s="12"/>
      <c r="N40" s="12"/>
      <c r="P40" s="12"/>
    </row>
    <row r="41" spans="1:19" ht="15.75" x14ac:dyDescent="0.25">
      <c r="A41" s="61" t="s">
        <v>19</v>
      </c>
      <c r="B41" s="13">
        <f t="shared" ref="B41:B42" si="30">C41/3.7854</f>
        <v>63.705288740952078</v>
      </c>
      <c r="C41" s="32">
        <v>241.15</v>
      </c>
      <c r="D41" s="13">
        <f t="shared" ref="D41:D42" si="31">E41/3.7854</f>
        <v>73.704232049453154</v>
      </c>
      <c r="E41" s="32">
        <v>279</v>
      </c>
      <c r="F41" s="90">
        <v>44211</v>
      </c>
      <c r="G41" s="30"/>
      <c r="H41" s="13">
        <f t="shared" ref="H41:H42" si="32">I41/3.7854</f>
        <v>57.203994293865904</v>
      </c>
      <c r="I41" s="32">
        <v>216.54</v>
      </c>
      <c r="J41" s="90">
        <v>44211</v>
      </c>
      <c r="K41" s="51"/>
      <c r="L41" s="67"/>
      <c r="M41" s="67"/>
      <c r="N41" s="67"/>
      <c r="O41" s="12"/>
      <c r="P41" s="67"/>
      <c r="Q41" s="79"/>
      <c r="R41" s="79"/>
      <c r="S41" s="79"/>
    </row>
    <row r="42" spans="1:19" ht="15.75" x14ac:dyDescent="0.25">
      <c r="A42" s="101" t="s">
        <v>31</v>
      </c>
      <c r="B42" s="13">
        <f t="shared" si="30"/>
        <v>62.701431816981028</v>
      </c>
      <c r="C42" s="32">
        <v>237.35</v>
      </c>
      <c r="D42" s="13">
        <f t="shared" si="31"/>
        <v>72.700375125482111</v>
      </c>
      <c r="E42" s="32">
        <v>275.2</v>
      </c>
      <c r="F42" s="90">
        <v>44212</v>
      </c>
      <c r="G42" s="30"/>
      <c r="H42" s="13">
        <f t="shared" si="32"/>
        <v>57.203994293865904</v>
      </c>
      <c r="I42" s="32">
        <v>216.54</v>
      </c>
      <c r="J42" s="90">
        <v>44212</v>
      </c>
      <c r="K42" s="51"/>
      <c r="L42" s="67"/>
      <c r="M42" s="67"/>
      <c r="N42" s="67"/>
      <c r="O42" s="12"/>
      <c r="P42" s="67"/>
      <c r="Q42" s="79"/>
      <c r="R42" s="79"/>
      <c r="S42" s="79"/>
    </row>
    <row r="43" spans="1:19" ht="16.5" thickBot="1" x14ac:dyDescent="0.3">
      <c r="A43" s="107"/>
      <c r="B43" s="14">
        <f t="shared" ref="B43:B45" si="33">C43/3.7854</f>
        <v>63.203360278966557</v>
      </c>
      <c r="C43" s="28">
        <v>239.25</v>
      </c>
      <c r="D43" s="14">
        <f t="shared" ref="D43:D45" si="34">E43/3.7854</f>
        <v>73.20230358746764</v>
      </c>
      <c r="E43" s="28">
        <v>277.10000000000002</v>
      </c>
      <c r="F43" s="89">
        <v>44218</v>
      </c>
      <c r="G43" s="30"/>
      <c r="H43" s="14">
        <f t="shared" ref="H43:H47" si="35">I43/3.7854</f>
        <v>57.203994293865904</v>
      </c>
      <c r="I43" s="28">
        <v>216.54</v>
      </c>
      <c r="J43" s="89">
        <v>44218</v>
      </c>
      <c r="K43" s="51"/>
      <c r="L43" s="67">
        <f>C43-C42</f>
        <v>1.9000000000000057</v>
      </c>
      <c r="M43" s="67">
        <f>E43-E42</f>
        <v>1.9000000000000341</v>
      </c>
      <c r="N43" s="67"/>
      <c r="O43" s="12"/>
      <c r="P43" s="67"/>
      <c r="Q43" s="79"/>
      <c r="R43" s="79"/>
      <c r="S43" s="79"/>
    </row>
    <row r="44" spans="1:19" ht="15.75" x14ac:dyDescent="0.25">
      <c r="A44" s="61" t="s">
        <v>22</v>
      </c>
      <c r="B44" s="13">
        <f t="shared" ref="B44:B45" si="36">C44/3.7854</f>
        <v>57.72177312833518</v>
      </c>
      <c r="C44" s="32">
        <v>218.5</v>
      </c>
      <c r="D44" s="13">
        <f t="shared" ref="D44:D45" si="37">E44/3.7854</f>
        <v>65.48845564537433</v>
      </c>
      <c r="E44" s="32">
        <v>247.9</v>
      </c>
      <c r="F44" s="75">
        <v>44216</v>
      </c>
      <c r="G44" s="30"/>
      <c r="H44" s="13">
        <f t="shared" si="35"/>
        <v>54.023352882126062</v>
      </c>
      <c r="I44" s="32">
        <v>204.5</v>
      </c>
      <c r="J44" s="75">
        <v>44216</v>
      </c>
      <c r="K44" s="51"/>
      <c r="L44" s="67"/>
      <c r="M44" s="67"/>
      <c r="N44" s="67"/>
      <c r="O44" s="12"/>
      <c r="P44" s="67"/>
      <c r="Q44" s="79"/>
      <c r="R44" s="79"/>
      <c r="S44" s="79"/>
    </row>
    <row r="45" spans="1:19" ht="15.75" x14ac:dyDescent="0.25">
      <c r="A45" s="95" t="s">
        <v>32</v>
      </c>
      <c r="B45" s="13">
        <f t="shared" si="36"/>
        <v>57.827442278226869</v>
      </c>
      <c r="C45" s="32">
        <v>218.9</v>
      </c>
      <c r="D45" s="13">
        <f t="shared" si="37"/>
        <v>65.48845564537433</v>
      </c>
      <c r="E45" s="32">
        <v>247.9</v>
      </c>
      <c r="F45" s="75">
        <v>44217</v>
      </c>
      <c r="G45" s="30"/>
      <c r="H45" s="13">
        <f t="shared" ref="H45" si="38">I45/3.7854</f>
        <v>54.129022032017751</v>
      </c>
      <c r="I45" s="32">
        <v>204.9</v>
      </c>
      <c r="J45" s="75">
        <v>44217</v>
      </c>
      <c r="K45" s="51"/>
      <c r="L45" s="67"/>
      <c r="M45" s="67"/>
      <c r="N45" s="67"/>
      <c r="O45" s="12"/>
      <c r="P45" s="67"/>
      <c r="Q45" s="79"/>
      <c r="R45" s="79"/>
      <c r="S45" s="79"/>
    </row>
    <row r="46" spans="1:19" ht="16.5" thickBot="1" x14ac:dyDescent="0.3">
      <c r="A46" s="96"/>
      <c r="B46" s="14">
        <f t="shared" ref="B46" si="39">C46/3.7854</f>
        <v>58.091615152956095</v>
      </c>
      <c r="C46" s="28">
        <v>219.9</v>
      </c>
      <c r="D46" s="14">
        <f t="shared" ref="D46" si="40">E46/3.7854</f>
        <v>65.752628520103556</v>
      </c>
      <c r="E46" s="28">
        <v>248.9</v>
      </c>
      <c r="F46" s="29">
        <v>44218</v>
      </c>
      <c r="G46" s="30"/>
      <c r="H46" s="14">
        <f t="shared" si="35"/>
        <v>54.129022032017751</v>
      </c>
      <c r="I46" s="28">
        <v>204.9</v>
      </c>
      <c r="J46" s="29">
        <v>44218</v>
      </c>
      <c r="K46" s="51"/>
      <c r="L46" s="67">
        <f>C46-C45</f>
        <v>1</v>
      </c>
      <c r="M46" s="67">
        <f>E46-E45</f>
        <v>1</v>
      </c>
      <c r="N46" s="67"/>
      <c r="O46" s="12"/>
      <c r="P46" s="67"/>
      <c r="Q46" s="79"/>
      <c r="R46" s="79"/>
      <c r="S46" s="79"/>
    </row>
    <row r="47" spans="1:19" x14ac:dyDescent="0.25">
      <c r="C47" s="12"/>
      <c r="E47" s="12"/>
      <c r="F47" s="12"/>
      <c r="G47" s="12"/>
      <c r="H47" s="9">
        <f t="shared" si="35"/>
        <v>66.280974269561995</v>
      </c>
      <c r="I47" s="9">
        <v>250.9</v>
      </c>
      <c r="J47" s="12"/>
      <c r="K47" s="12"/>
      <c r="N47" s="12"/>
      <c r="O47" s="12"/>
      <c r="P47" s="12"/>
      <c r="Q47" s="12"/>
    </row>
    <row r="48" spans="1:19" x14ac:dyDescent="0.25">
      <c r="D48" s="12"/>
      <c r="E48" s="12"/>
      <c r="F48" s="12"/>
      <c r="H48" s="12"/>
      <c r="K48" s="12"/>
      <c r="L48" s="12"/>
      <c r="M48" s="12"/>
    </row>
    <row r="49" spans="2:13" x14ac:dyDescent="0.25">
      <c r="D49" s="12"/>
      <c r="E49" s="12"/>
      <c r="F49" s="12"/>
      <c r="I49" s="12"/>
      <c r="J49" s="12"/>
      <c r="L49" s="12"/>
      <c r="M49" s="12"/>
    </row>
    <row r="50" spans="2:13" x14ac:dyDescent="0.25">
      <c r="C50" s="12"/>
      <c r="D50" s="12"/>
      <c r="F50" s="12"/>
      <c r="H50" s="12"/>
      <c r="I50" s="12"/>
      <c r="J50" s="12"/>
      <c r="K50" s="12"/>
    </row>
    <row r="51" spans="2:13" x14ac:dyDescent="0.25">
      <c r="C51" s="12"/>
      <c r="F51" s="12"/>
      <c r="I51" s="12"/>
      <c r="J51" s="12"/>
      <c r="K51" s="12"/>
      <c r="L51" s="12"/>
      <c r="M51" s="12"/>
    </row>
    <row r="52" spans="2:13" x14ac:dyDescent="0.25">
      <c r="J52" s="12"/>
      <c r="L52" s="12"/>
    </row>
    <row r="53" spans="2:13" x14ac:dyDescent="0.25">
      <c r="B53" s="12"/>
      <c r="F53" s="12"/>
      <c r="L53" s="12"/>
    </row>
    <row r="54" spans="2:13" x14ac:dyDescent="0.25">
      <c r="C54" s="12"/>
    </row>
    <row r="55" spans="2:13" x14ac:dyDescent="0.25">
      <c r="D55" s="12"/>
    </row>
    <row r="63" spans="2:13" x14ac:dyDescent="0.25">
      <c r="E63" s="12"/>
    </row>
    <row r="81" spans="10:11" x14ac:dyDescent="0.25">
      <c r="J81" s="12"/>
      <c r="K81" s="12"/>
    </row>
    <row r="104" spans="8:8" x14ac:dyDescent="0.25">
      <c r="H104" s="12"/>
    </row>
    <row r="119" spans="6:6" x14ac:dyDescent="0.25">
      <c r="F119" s="12"/>
    </row>
    <row r="157" spans="10:11" x14ac:dyDescent="0.25">
      <c r="J157" s="12"/>
      <c r="K157" s="12"/>
    </row>
    <row r="160" spans="10:11" x14ac:dyDescent="0.25">
      <c r="J160" s="12"/>
      <c r="K160" s="12"/>
    </row>
    <row r="208" spans="6:6" x14ac:dyDescent="0.25">
      <c r="F208" s="12"/>
    </row>
    <row r="219" spans="5:8" x14ac:dyDescent="0.25">
      <c r="E219" s="12"/>
    </row>
    <row r="220" spans="5:8" x14ac:dyDescent="0.25">
      <c r="F220" s="12"/>
    </row>
    <row r="224" spans="5:8" x14ac:dyDescent="0.25">
      <c r="H224" s="12"/>
    </row>
    <row r="227" spans="6:11" x14ac:dyDescent="0.25">
      <c r="F227" s="12"/>
    </row>
    <row r="231" spans="6:11" x14ac:dyDescent="0.25">
      <c r="I231" s="12"/>
    </row>
    <row r="233" spans="6:11" x14ac:dyDescent="0.25">
      <c r="J233" s="12"/>
      <c r="K233" s="12"/>
    </row>
  </sheetData>
  <mergeCells count="4">
    <mergeCell ref="A1:J1"/>
    <mergeCell ref="A2:J2"/>
    <mergeCell ref="A3:J3"/>
    <mergeCell ref="A4:J4"/>
  </mergeCells>
  <pageMargins left="0.5" right="0.25" top="0.25" bottom="0.2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zoomScaleNormal="100" workbookViewId="0">
      <selection activeCell="I24" sqref="I24"/>
    </sheetView>
  </sheetViews>
  <sheetFormatPr defaultColWidth="9.140625" defaultRowHeight="15" x14ac:dyDescent="0.25"/>
  <cols>
    <col min="1" max="1" width="21.7109375" style="9" customWidth="1"/>
    <col min="2" max="2" width="10.5703125" style="9" customWidth="1"/>
    <col min="3" max="3" width="9.42578125" style="9" customWidth="1"/>
    <col min="4" max="4" width="11" style="9" customWidth="1"/>
    <col min="5" max="5" width="13.140625" style="9" customWidth="1"/>
    <col min="6" max="6" width="10.140625" style="9" customWidth="1"/>
    <col min="7" max="7" width="10" style="9" customWidth="1"/>
    <col min="8" max="8" width="11.7109375" style="9" customWidth="1"/>
    <col min="9" max="9" width="12.42578125" style="9" customWidth="1"/>
    <col min="10" max="10" width="21.28515625" style="9" customWidth="1"/>
    <col min="11" max="11" width="2.140625" style="9" customWidth="1"/>
    <col min="12" max="12" width="7.42578125" style="9" customWidth="1"/>
    <col min="13" max="13" width="7.85546875" style="9" customWidth="1"/>
    <col min="14" max="14" width="11.140625" style="9" customWidth="1"/>
    <col min="15" max="15" width="19.5703125" style="9" customWidth="1"/>
    <col min="16" max="16384" width="9.140625" style="9"/>
  </cols>
  <sheetData>
    <row r="1" spans="1:15" ht="15.75" x14ac:dyDescent="0.25">
      <c r="A1" s="8"/>
      <c r="B1" s="10"/>
      <c r="C1" s="10"/>
      <c r="D1" s="8"/>
      <c r="E1" s="8"/>
      <c r="F1" s="8"/>
      <c r="G1" s="8"/>
      <c r="H1" s="8"/>
      <c r="I1" s="8"/>
      <c r="J1" s="8"/>
    </row>
    <row r="2" spans="1:15" ht="16.5" x14ac:dyDescent="0.2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5" ht="16.5" x14ac:dyDescent="0.25">
      <c r="A3" s="137" t="str">
        <f>Precio!A2</f>
        <v>22 de ENERO de 2021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5" ht="16.5" x14ac:dyDescent="0.25">
      <c r="A4" s="137" t="s">
        <v>1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pans="1:15" ht="16.5" x14ac:dyDescent="0.25">
      <c r="A5" s="137" t="s">
        <v>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</row>
    <row r="6" spans="1:15" ht="17.25" thickBot="1" x14ac:dyDescent="0.3">
      <c r="A6" s="127"/>
      <c r="B6" s="127"/>
      <c r="C6" s="127"/>
      <c r="D6" s="127"/>
      <c r="E6" s="127"/>
      <c r="F6" s="127"/>
      <c r="G6" s="127"/>
      <c r="H6" s="127"/>
      <c r="I6" s="127"/>
      <c r="J6" s="127"/>
    </row>
    <row r="7" spans="1:15" ht="15.75" x14ac:dyDescent="0.25">
      <c r="A7" s="3"/>
      <c r="B7" s="138" t="s">
        <v>3</v>
      </c>
      <c r="C7" s="139"/>
      <c r="D7" s="15" t="s">
        <v>34</v>
      </c>
      <c r="E7" s="15" t="s">
        <v>35</v>
      </c>
      <c r="F7" s="140" t="s">
        <v>4</v>
      </c>
      <c r="G7" s="139"/>
      <c r="H7" s="15" t="s">
        <v>34</v>
      </c>
      <c r="I7" s="15" t="s">
        <v>35</v>
      </c>
      <c r="J7" s="16" t="s">
        <v>5</v>
      </c>
      <c r="L7" s="135" t="s">
        <v>36</v>
      </c>
      <c r="M7" s="136"/>
      <c r="N7" s="38" t="s">
        <v>34</v>
      </c>
      <c r="O7" s="39" t="s">
        <v>5</v>
      </c>
    </row>
    <row r="8" spans="1:15" ht="16.5" thickBot="1" x14ac:dyDescent="0.3">
      <c r="A8" s="5" t="s">
        <v>7</v>
      </c>
      <c r="B8" s="17" t="s">
        <v>8</v>
      </c>
      <c r="C8" s="18" t="s">
        <v>9</v>
      </c>
      <c r="D8" s="19" t="s">
        <v>37</v>
      </c>
      <c r="E8" s="19" t="s">
        <v>38</v>
      </c>
      <c r="F8" s="17" t="s">
        <v>8</v>
      </c>
      <c r="G8" s="17" t="s">
        <v>9</v>
      </c>
      <c r="H8" s="19" t="s">
        <v>37</v>
      </c>
      <c r="I8" s="19" t="s">
        <v>38</v>
      </c>
      <c r="J8" s="20" t="s">
        <v>10</v>
      </c>
      <c r="K8" s="37"/>
      <c r="L8" s="40" t="s">
        <v>8</v>
      </c>
      <c r="M8" s="41" t="s">
        <v>9</v>
      </c>
      <c r="N8" s="42" t="s">
        <v>37</v>
      </c>
      <c r="O8" s="43" t="s">
        <v>10</v>
      </c>
    </row>
    <row r="9" spans="1:15" ht="15.75" x14ac:dyDescent="0.25">
      <c r="A9" s="33" t="s">
        <v>39</v>
      </c>
      <c r="B9" s="21">
        <f>C9/3.7854</f>
        <v>62.199503354995507</v>
      </c>
      <c r="C9" s="7">
        <f>Precio!C7</f>
        <v>235.45</v>
      </c>
      <c r="D9" s="22">
        <f t="shared" ref="D9:D35" si="0">(C9+15)/3.7854</f>
        <v>66.162096475933851</v>
      </c>
      <c r="E9" s="22">
        <f t="shared" ref="E9:E35" si="1">(C9+20)/3.7854</f>
        <v>67.482960849579953</v>
      </c>
      <c r="F9" s="23">
        <f t="shared" ref="F9:F29" si="2">G9/3.7854</f>
        <v>72.201088392243889</v>
      </c>
      <c r="G9" s="7">
        <f>Precio!E7</f>
        <v>273.31</v>
      </c>
      <c r="H9" s="22">
        <f t="shared" ref="H9:H34" si="3">(G9+18)/3.7854</f>
        <v>76.956200137369891</v>
      </c>
      <c r="I9" s="22">
        <f t="shared" ref="I9:I35" si="4">(G9+20)/3.7854</f>
        <v>77.484545886828343</v>
      </c>
      <c r="J9" s="24">
        <f>Precio!F7</f>
        <v>44211</v>
      </c>
      <c r="K9" s="37"/>
      <c r="L9" s="44">
        <f t="shared" ref="L9:L14" si="5">M9/3.7854</f>
        <v>56.200137369894861</v>
      </c>
      <c r="M9" s="45">
        <f>Precio!I7</f>
        <v>212.74</v>
      </c>
      <c r="N9" s="46">
        <f t="shared" ref="N9:N35" si="6">(M9+17)/3.7854</f>
        <v>60.69107624029165</v>
      </c>
      <c r="O9" s="47">
        <f>Precio!J7</f>
        <v>44211</v>
      </c>
    </row>
    <row r="10" spans="1:15" ht="15.75" x14ac:dyDescent="0.25">
      <c r="A10" s="33" t="s">
        <v>40</v>
      </c>
      <c r="B10" s="21">
        <f t="shared" ref="B10:B14" si="7">C10/3.7854</f>
        <v>61.700216621757278</v>
      </c>
      <c r="C10" s="7">
        <f>Precio!C8</f>
        <v>233.56</v>
      </c>
      <c r="D10" s="22">
        <f t="shared" si="0"/>
        <v>65.662809742695615</v>
      </c>
      <c r="E10" s="73">
        <f t="shared" si="1"/>
        <v>66.983674116341732</v>
      </c>
      <c r="F10" s="23">
        <f t="shared" si="2"/>
        <v>71.699159930258361</v>
      </c>
      <c r="G10" s="7">
        <f>Precio!E8</f>
        <v>271.41000000000003</v>
      </c>
      <c r="H10" s="22">
        <f t="shared" si="3"/>
        <v>76.454271675384376</v>
      </c>
      <c r="I10" s="22">
        <f t="shared" si="4"/>
        <v>76.982617424842829</v>
      </c>
      <c r="J10" s="24">
        <f>Precio!F8</f>
        <v>44212</v>
      </c>
      <c r="K10" s="37"/>
      <c r="L10" s="44">
        <f t="shared" si="5"/>
        <v>55.700850636656625</v>
      </c>
      <c r="M10" s="45">
        <f>Precio!I8</f>
        <v>210.85</v>
      </c>
      <c r="N10" s="46">
        <f t="shared" si="6"/>
        <v>60.191789507053414</v>
      </c>
      <c r="O10" s="47">
        <f>Precio!J8</f>
        <v>44212</v>
      </c>
    </row>
    <row r="11" spans="1:15" ht="16.5" thickBot="1" x14ac:dyDescent="0.3">
      <c r="A11" s="33"/>
      <c r="B11" s="25">
        <f t="shared" si="7"/>
        <v>62.199503354995507</v>
      </c>
      <c r="C11" s="28">
        <f>Precio!C9</f>
        <v>235.45</v>
      </c>
      <c r="D11" s="64">
        <f>(C11+15)/3.7854</f>
        <v>66.162096475933851</v>
      </c>
      <c r="E11" s="64">
        <f t="shared" si="1"/>
        <v>67.482960849579953</v>
      </c>
      <c r="F11" s="26">
        <f t="shared" si="2"/>
        <v>72.201088392243889</v>
      </c>
      <c r="G11" s="28">
        <f>Precio!E9</f>
        <v>273.31</v>
      </c>
      <c r="H11" s="64">
        <f>(G11+18)/3.7854</f>
        <v>76.956200137369891</v>
      </c>
      <c r="I11" s="64">
        <f t="shared" si="4"/>
        <v>77.484545886828343</v>
      </c>
      <c r="J11" s="29">
        <f>Precio!F9</f>
        <v>44216</v>
      </c>
      <c r="K11" s="37"/>
      <c r="L11" s="48">
        <f t="shared" si="5"/>
        <v>56.200137369894861</v>
      </c>
      <c r="M11" s="49">
        <f>Precio!I9</f>
        <v>212.74</v>
      </c>
      <c r="N11" s="68">
        <f t="shared" si="6"/>
        <v>60.69107624029165</v>
      </c>
      <c r="O11" s="50">
        <f>Precio!J9</f>
        <v>44216</v>
      </c>
    </row>
    <row r="12" spans="1:15" ht="15.75" x14ac:dyDescent="0.25">
      <c r="A12" s="34" t="s">
        <v>41</v>
      </c>
      <c r="B12" s="21">
        <f t="shared" si="7"/>
        <v>59.700427960057063</v>
      </c>
      <c r="C12" s="7">
        <f>Precio!C10</f>
        <v>225.99</v>
      </c>
      <c r="D12" s="22">
        <f t="shared" si="0"/>
        <v>63.663021080995406</v>
      </c>
      <c r="E12" s="22">
        <f t="shared" si="1"/>
        <v>64.983885454641523</v>
      </c>
      <c r="F12" s="23">
        <f t="shared" si="2"/>
        <v>69.702012997305445</v>
      </c>
      <c r="G12" s="7">
        <f>Precio!E10</f>
        <v>263.85000000000002</v>
      </c>
      <c r="H12" s="22">
        <f t="shared" si="3"/>
        <v>74.457124742431446</v>
      </c>
      <c r="I12" s="22">
        <f t="shared" si="4"/>
        <v>74.985470491889899</v>
      </c>
      <c r="J12" s="24">
        <f>Precio!F10</f>
        <v>44204</v>
      </c>
      <c r="K12" s="37"/>
      <c r="L12" s="44">
        <f t="shared" si="5"/>
        <v>53.70106197495641</v>
      </c>
      <c r="M12" s="45">
        <f>Precio!I10</f>
        <v>203.28</v>
      </c>
      <c r="N12" s="46">
        <f t="shared" si="6"/>
        <v>58.192000845353199</v>
      </c>
      <c r="O12" s="47">
        <f>Precio!J10</f>
        <v>44204</v>
      </c>
    </row>
    <row r="13" spans="1:15" ht="15.75" x14ac:dyDescent="0.25">
      <c r="A13" s="97" t="s">
        <v>42</v>
      </c>
      <c r="B13" s="21">
        <f t="shared" si="7"/>
        <v>60.701643155280813</v>
      </c>
      <c r="C13" s="7">
        <f>Precio!C11</f>
        <v>229.78</v>
      </c>
      <c r="D13" s="22">
        <f t="shared" si="0"/>
        <v>64.664236276219157</v>
      </c>
      <c r="E13" s="22">
        <f t="shared" si="1"/>
        <v>65.985100649865274</v>
      </c>
      <c r="F13" s="23">
        <f t="shared" si="2"/>
        <v>70.700586463781889</v>
      </c>
      <c r="G13" s="7">
        <f>Precio!E11</f>
        <v>267.63</v>
      </c>
      <c r="H13" s="22">
        <f t="shared" si="3"/>
        <v>75.455698208907904</v>
      </c>
      <c r="I13" s="22">
        <f t="shared" si="4"/>
        <v>75.984043958366357</v>
      </c>
      <c r="J13" s="24">
        <f>Precio!F11</f>
        <v>44205</v>
      </c>
      <c r="K13" s="37"/>
      <c r="L13" s="44">
        <f t="shared" si="5"/>
        <v>54.70227717018016</v>
      </c>
      <c r="M13" s="45">
        <f>Precio!I11</f>
        <v>207.07</v>
      </c>
      <c r="N13" s="46">
        <f t="shared" si="6"/>
        <v>59.193216040576949</v>
      </c>
      <c r="O13" s="47">
        <f>Precio!J11</f>
        <v>44205</v>
      </c>
    </row>
    <row r="14" spans="1:15" ht="16.5" thickBot="1" x14ac:dyDescent="0.3">
      <c r="A14" s="35"/>
      <c r="B14" s="25">
        <f t="shared" si="7"/>
        <v>61.700216621757278</v>
      </c>
      <c r="C14" s="28">
        <f>Precio!C12</f>
        <v>233.56</v>
      </c>
      <c r="D14" s="64">
        <f t="shared" si="0"/>
        <v>65.662809742695615</v>
      </c>
      <c r="E14" s="64">
        <f t="shared" si="1"/>
        <v>66.983674116341732</v>
      </c>
      <c r="F14" s="26">
        <f t="shared" si="2"/>
        <v>71.701801659005653</v>
      </c>
      <c r="G14" s="28">
        <f>Precio!E12</f>
        <v>271.42</v>
      </c>
      <c r="H14" s="64">
        <f t="shared" si="3"/>
        <v>76.456913404131669</v>
      </c>
      <c r="I14" s="64">
        <f t="shared" si="4"/>
        <v>76.985259153590107</v>
      </c>
      <c r="J14" s="29">
        <f>Precio!F12</f>
        <v>44208</v>
      </c>
      <c r="K14" s="37"/>
      <c r="L14" s="48">
        <f t="shared" si="5"/>
        <v>55.700850636656625</v>
      </c>
      <c r="M14" s="49">
        <f>Precio!I12</f>
        <v>210.85</v>
      </c>
      <c r="N14" s="68">
        <f t="shared" si="6"/>
        <v>60.191789507053414</v>
      </c>
      <c r="O14" s="50">
        <f>Precio!J12</f>
        <v>44208</v>
      </c>
    </row>
    <row r="15" spans="1:15" ht="15.75" x14ac:dyDescent="0.25">
      <c r="A15" s="34" t="s">
        <v>43</v>
      </c>
      <c r="B15" s="21">
        <f t="shared" ref="B15:B22" si="8">C15/3.7854</f>
        <v>62.704073545728328</v>
      </c>
      <c r="C15" s="7">
        <f>Precio!C13</f>
        <v>237.36</v>
      </c>
      <c r="D15" s="22">
        <f t="shared" si="0"/>
        <v>66.666666666666671</v>
      </c>
      <c r="E15" s="22">
        <f t="shared" si="1"/>
        <v>67.987531040312788</v>
      </c>
      <c r="F15" s="23">
        <f t="shared" ref="F15:F17" si="9">G15/3.7854</f>
        <v>72.703016854229404</v>
      </c>
      <c r="G15" s="7">
        <f>Precio!E13</f>
        <v>275.20999999999998</v>
      </c>
      <c r="H15" s="22">
        <f t="shared" si="3"/>
        <v>77.458128599355405</v>
      </c>
      <c r="I15" s="22">
        <f t="shared" si="4"/>
        <v>77.986474348813857</v>
      </c>
      <c r="J15" s="24">
        <f>Precio!F13</f>
        <v>44211.199999999997</v>
      </c>
      <c r="K15" s="37"/>
      <c r="L15" s="44">
        <f t="shared" ref="L15:L17" si="10">M15/3.7854</f>
        <v>56.202779098642146</v>
      </c>
      <c r="M15" s="45">
        <f>Precio!I13</f>
        <v>212.75</v>
      </c>
      <c r="N15" s="46">
        <f t="shared" si="6"/>
        <v>60.693717969038936</v>
      </c>
      <c r="O15" s="47">
        <f>Precio!J13</f>
        <v>44211</v>
      </c>
    </row>
    <row r="16" spans="1:15" ht="15.75" x14ac:dyDescent="0.25">
      <c r="A16" s="33"/>
      <c r="B16" s="21">
        <f t="shared" si="8"/>
        <v>62.202145083742799</v>
      </c>
      <c r="C16" s="7">
        <f>Precio!C14</f>
        <v>235.46</v>
      </c>
      <c r="D16" s="22">
        <f t="shared" si="0"/>
        <v>66.164738204681143</v>
      </c>
      <c r="E16" s="22">
        <f t="shared" si="1"/>
        <v>67.48560257832726</v>
      </c>
      <c r="F16" s="23">
        <f t="shared" si="9"/>
        <v>72.201088392243889</v>
      </c>
      <c r="G16" s="81">
        <f>Precio!E14</f>
        <v>273.31</v>
      </c>
      <c r="H16" s="73">
        <f t="shared" si="3"/>
        <v>76.956200137369891</v>
      </c>
      <c r="I16" s="22">
        <f t="shared" si="4"/>
        <v>77.484545886828343</v>
      </c>
      <c r="J16" s="91">
        <f>Precio!F14</f>
        <v>44212.2</v>
      </c>
      <c r="K16" s="37"/>
      <c r="L16" s="44">
        <f t="shared" si="10"/>
        <v>56.202779098642146</v>
      </c>
      <c r="M16" s="45">
        <f>Precio!I14</f>
        <v>212.75</v>
      </c>
      <c r="N16" s="46">
        <f t="shared" si="6"/>
        <v>60.693717969038936</v>
      </c>
      <c r="O16" s="47">
        <f>Precio!J14</f>
        <v>44212</v>
      </c>
    </row>
    <row r="17" spans="1:18" ht="16.5" thickBot="1" x14ac:dyDescent="0.3">
      <c r="A17" s="33"/>
      <c r="B17" s="25">
        <f t="shared" si="8"/>
        <v>62.704073545728328</v>
      </c>
      <c r="C17" s="28">
        <f>Precio!C15</f>
        <v>237.36</v>
      </c>
      <c r="D17" s="65">
        <f t="shared" si="0"/>
        <v>66.666666666666671</v>
      </c>
      <c r="E17" s="65">
        <f t="shared" si="1"/>
        <v>67.987531040312788</v>
      </c>
      <c r="F17" s="26">
        <f t="shared" si="9"/>
        <v>72.703016854229404</v>
      </c>
      <c r="G17" s="28">
        <f>Precio!E15</f>
        <v>275.20999999999998</v>
      </c>
      <c r="H17" s="65">
        <f t="shared" si="3"/>
        <v>77.458128599355405</v>
      </c>
      <c r="I17" s="65">
        <f t="shared" si="4"/>
        <v>77.986474348813857</v>
      </c>
      <c r="J17" s="29">
        <f>Precio!F15</f>
        <v>44218.2</v>
      </c>
      <c r="K17" s="37"/>
      <c r="L17" s="48">
        <f t="shared" si="10"/>
        <v>56.202779098642146</v>
      </c>
      <c r="M17" s="49">
        <f>Precio!I15</f>
        <v>212.75</v>
      </c>
      <c r="N17" s="122">
        <f t="shared" si="6"/>
        <v>60.693717969038936</v>
      </c>
      <c r="O17" s="50">
        <f>Precio!J15</f>
        <v>44218</v>
      </c>
      <c r="R17" s="12"/>
    </row>
    <row r="18" spans="1:18" ht="15.75" x14ac:dyDescent="0.25">
      <c r="A18" s="34" t="s">
        <v>20</v>
      </c>
      <c r="B18" s="21">
        <f t="shared" si="8"/>
        <v>57.737623500818934</v>
      </c>
      <c r="C18" s="7">
        <f>Precio!C16</f>
        <v>218.56</v>
      </c>
      <c r="D18" s="22">
        <f t="shared" si="0"/>
        <v>61.700216621757278</v>
      </c>
      <c r="E18" s="22">
        <f t="shared" si="1"/>
        <v>63.021080995403388</v>
      </c>
      <c r="F18" s="23">
        <f t="shared" si="2"/>
        <v>67.739208538067317</v>
      </c>
      <c r="G18" s="7">
        <f>Precio!E16</f>
        <v>256.42</v>
      </c>
      <c r="H18" s="22">
        <f t="shared" si="3"/>
        <v>72.494320283193318</v>
      </c>
      <c r="I18" s="22">
        <f t="shared" si="4"/>
        <v>73.02266603265177</v>
      </c>
      <c r="J18" s="24">
        <f>Precio!F16</f>
        <v>44203</v>
      </c>
      <c r="K18" s="37"/>
      <c r="L18" s="44">
        <f t="shared" ref="L18:L29" si="11">M18/3.7854</f>
        <v>52.739472710942039</v>
      </c>
      <c r="M18" s="45">
        <f>Precio!I16</f>
        <v>199.64</v>
      </c>
      <c r="N18" s="46">
        <f t="shared" si="6"/>
        <v>57.230411581338821</v>
      </c>
      <c r="O18" s="104">
        <f>Precio!J16</f>
        <v>44203</v>
      </c>
    </row>
    <row r="19" spans="1:18" ht="15.75" x14ac:dyDescent="0.25">
      <c r="A19" s="33" t="s">
        <v>44</v>
      </c>
      <c r="B19" s="21">
        <f t="shared" si="8"/>
        <v>58.738838696042684</v>
      </c>
      <c r="C19" s="7">
        <f>Precio!C17</f>
        <v>222.35</v>
      </c>
      <c r="D19" s="22">
        <f t="shared" si="0"/>
        <v>62.701431816981028</v>
      </c>
      <c r="E19" s="73">
        <f t="shared" si="1"/>
        <v>64.022296190627145</v>
      </c>
      <c r="F19" s="23">
        <f t="shared" si="2"/>
        <v>68.737782004543774</v>
      </c>
      <c r="G19" s="7">
        <f>Precio!E17</f>
        <v>260.2</v>
      </c>
      <c r="H19" s="22">
        <f t="shared" si="3"/>
        <v>73.492893749669776</v>
      </c>
      <c r="I19" s="22">
        <f t="shared" si="4"/>
        <v>74.021239499128228</v>
      </c>
      <c r="J19" s="24">
        <f>Precio!F17</f>
        <v>44205</v>
      </c>
      <c r="K19" s="37"/>
      <c r="L19" s="44">
        <f t="shared" si="11"/>
        <v>53.738046177418497</v>
      </c>
      <c r="M19" s="45">
        <f>Precio!I17</f>
        <v>203.42</v>
      </c>
      <c r="N19" s="46">
        <f t="shared" si="6"/>
        <v>58.228985047815286</v>
      </c>
      <c r="O19" s="47">
        <f>Precio!J17</f>
        <v>44205</v>
      </c>
    </row>
    <row r="20" spans="1:18" ht="16.5" thickBot="1" x14ac:dyDescent="0.3">
      <c r="A20" s="35"/>
      <c r="B20" s="25">
        <f t="shared" si="8"/>
        <v>59.737412162519149</v>
      </c>
      <c r="C20" s="28">
        <f>Precio!C18</f>
        <v>226.13</v>
      </c>
      <c r="D20" s="64">
        <f>(C20+15)/3.7854</f>
        <v>63.700005283457493</v>
      </c>
      <c r="E20" s="64">
        <f t="shared" si="1"/>
        <v>65.020869657103603</v>
      </c>
      <c r="F20" s="26">
        <f t="shared" si="2"/>
        <v>69.738997199767525</v>
      </c>
      <c r="G20" s="28">
        <f>Precio!E18</f>
        <v>263.99</v>
      </c>
      <c r="H20" s="64">
        <f>(G20+18)/3.7854</f>
        <v>74.49410894489354</v>
      </c>
      <c r="I20" s="64">
        <f t="shared" si="4"/>
        <v>75.022454694351978</v>
      </c>
      <c r="J20" s="29">
        <f>Precio!F18</f>
        <v>44209</v>
      </c>
      <c r="K20" s="37"/>
      <c r="L20" s="124">
        <f>M20/3.7854</f>
        <v>54.739261372642261</v>
      </c>
      <c r="M20" s="49">
        <f>Precio!I18</f>
        <v>207.21</v>
      </c>
      <c r="N20" s="68">
        <f t="shared" si="6"/>
        <v>59.230200243039043</v>
      </c>
      <c r="O20" s="50">
        <f>Precio!J18</f>
        <v>44209</v>
      </c>
      <c r="R20" s="94"/>
    </row>
    <row r="21" spans="1:18" ht="15.75" x14ac:dyDescent="0.25">
      <c r="A21" s="34" t="s">
        <v>45</v>
      </c>
      <c r="B21" s="21">
        <f t="shared" si="8"/>
        <v>57.72177312833518</v>
      </c>
      <c r="C21" s="7">
        <f>Precio!C19</f>
        <v>218.5</v>
      </c>
      <c r="D21" s="22">
        <f t="shared" si="0"/>
        <v>61.684366249273523</v>
      </c>
      <c r="E21" s="22">
        <f t="shared" si="1"/>
        <v>63.00523062291964</v>
      </c>
      <c r="F21" s="23">
        <f t="shared" si="2"/>
        <v>65.48845564537433</v>
      </c>
      <c r="G21" s="7">
        <f>Precio!E19</f>
        <v>247.9</v>
      </c>
      <c r="H21" s="73">
        <f t="shared" si="3"/>
        <v>70.243567390500331</v>
      </c>
      <c r="I21" s="22">
        <f t="shared" si="4"/>
        <v>70.771913139958784</v>
      </c>
      <c r="J21" s="24">
        <f>Precio!F19</f>
        <v>44216</v>
      </c>
      <c r="K21" s="37"/>
      <c r="L21" s="44">
        <f t="shared" si="11"/>
        <v>54.023352882126062</v>
      </c>
      <c r="M21" s="45">
        <f>Precio!I19</f>
        <v>204.5</v>
      </c>
      <c r="N21" s="46">
        <f t="shared" si="6"/>
        <v>58.514291752522851</v>
      </c>
      <c r="O21" s="47">
        <f>Precio!J19</f>
        <v>44216</v>
      </c>
    </row>
    <row r="22" spans="1:18" ht="15.75" x14ac:dyDescent="0.25">
      <c r="A22" s="97" t="s">
        <v>46</v>
      </c>
      <c r="B22" s="21">
        <f t="shared" si="8"/>
        <v>57.827442278226869</v>
      </c>
      <c r="C22" s="7">
        <f>Precio!C20</f>
        <v>218.9</v>
      </c>
      <c r="D22" s="22">
        <f t="shared" si="0"/>
        <v>61.790035399165212</v>
      </c>
      <c r="E22" s="22">
        <f t="shared" si="1"/>
        <v>63.110899772811329</v>
      </c>
      <c r="F22" s="23">
        <f t="shared" si="2"/>
        <v>65.48845564537433</v>
      </c>
      <c r="G22" s="7">
        <f>Precio!E20</f>
        <v>247.9</v>
      </c>
      <c r="H22" s="22">
        <f t="shared" si="3"/>
        <v>70.243567390500331</v>
      </c>
      <c r="I22" s="22">
        <f t="shared" si="4"/>
        <v>70.771913139958784</v>
      </c>
      <c r="J22" s="24">
        <f>Precio!F20</f>
        <v>44217</v>
      </c>
      <c r="K22" s="37"/>
      <c r="L22" s="44">
        <f t="shared" si="11"/>
        <v>54.129022032017751</v>
      </c>
      <c r="M22" s="45">
        <f>Precio!I20</f>
        <v>204.9</v>
      </c>
      <c r="N22" s="46">
        <f t="shared" si="6"/>
        <v>58.61996090241454</v>
      </c>
      <c r="O22" s="47">
        <f>Precio!J20</f>
        <v>44217</v>
      </c>
    </row>
    <row r="23" spans="1:18" ht="16.5" thickBot="1" x14ac:dyDescent="0.3">
      <c r="A23" s="36"/>
      <c r="B23" s="25">
        <f t="shared" ref="B23:B29" si="12">C23/3.7854</f>
        <v>58.091615152956095</v>
      </c>
      <c r="C23" s="28">
        <f>Precio!C21</f>
        <v>219.9</v>
      </c>
      <c r="D23" s="65">
        <f t="shared" si="0"/>
        <v>62.054208273894439</v>
      </c>
      <c r="E23" s="65">
        <f t="shared" si="1"/>
        <v>63.375072647540549</v>
      </c>
      <c r="F23" s="26">
        <f t="shared" si="2"/>
        <v>65.752628520103556</v>
      </c>
      <c r="G23" s="28">
        <f>Precio!E21</f>
        <v>248.9</v>
      </c>
      <c r="H23" s="64">
        <f>(G23+18)/3.7854</f>
        <v>70.507740265229558</v>
      </c>
      <c r="I23" s="64">
        <f t="shared" si="4"/>
        <v>71.03608601468801</v>
      </c>
      <c r="J23" s="29">
        <f>Precio!F21</f>
        <v>44218</v>
      </c>
      <c r="K23" s="37"/>
      <c r="L23" s="48">
        <f t="shared" si="11"/>
        <v>54.129022032017751</v>
      </c>
      <c r="M23" s="49">
        <f>Precio!I21</f>
        <v>204.9</v>
      </c>
      <c r="N23" s="68">
        <f>(M23+17)/3.7854</f>
        <v>58.61996090241454</v>
      </c>
      <c r="O23" s="50">
        <f>Precio!J21</f>
        <v>44218</v>
      </c>
    </row>
    <row r="24" spans="1:18" ht="15.75" x14ac:dyDescent="0.25">
      <c r="A24" s="34" t="s">
        <v>23</v>
      </c>
      <c r="B24" s="21">
        <f>C24/3.7854</f>
        <v>58.514291752522851</v>
      </c>
      <c r="C24" s="7">
        <f>Precio!C22</f>
        <v>221.5</v>
      </c>
      <c r="D24" s="22">
        <f t="shared" si="0"/>
        <v>62.476884873461188</v>
      </c>
      <c r="E24" s="22">
        <f t="shared" si="1"/>
        <v>63.797749247107305</v>
      </c>
      <c r="F24" s="23">
        <f>G24/3.7854</f>
        <v>66.439477994399539</v>
      </c>
      <c r="G24" s="7">
        <f>Precio!E22</f>
        <v>251.5</v>
      </c>
      <c r="H24" s="22">
        <f t="shared" si="3"/>
        <v>71.19458973952554</v>
      </c>
      <c r="I24" s="22">
        <f t="shared" si="4"/>
        <v>71.722935488983993</v>
      </c>
      <c r="J24" s="24">
        <f>Precio!F22</f>
        <v>44216</v>
      </c>
      <c r="K24" s="37"/>
      <c r="L24" s="44">
        <f t="shared" si="11"/>
        <v>54.023352882126062</v>
      </c>
      <c r="M24" s="45">
        <f>Precio!I22</f>
        <v>204.5</v>
      </c>
      <c r="N24" s="46">
        <f t="shared" si="6"/>
        <v>58.514291752522851</v>
      </c>
      <c r="O24" s="47">
        <f>Precio!J22</f>
        <v>44216</v>
      </c>
    </row>
    <row r="25" spans="1:18" ht="15.75" x14ac:dyDescent="0.25">
      <c r="A25" s="33" t="s">
        <v>47</v>
      </c>
      <c r="B25" s="21">
        <f>C25/3.7854</f>
        <v>58.61996090241454</v>
      </c>
      <c r="C25" s="7">
        <f>Precio!C23</f>
        <v>221.9</v>
      </c>
      <c r="D25" s="22">
        <f t="shared" si="0"/>
        <v>62.582554023352884</v>
      </c>
      <c r="E25" s="22">
        <f t="shared" si="1"/>
        <v>63.903418396998994</v>
      </c>
      <c r="F25" s="23">
        <f>G25/3.7854</f>
        <v>66.545147144291221</v>
      </c>
      <c r="G25" s="7">
        <f>Precio!E23</f>
        <v>251.9</v>
      </c>
      <c r="H25" s="22">
        <f t="shared" si="3"/>
        <v>71.300258889417222</v>
      </c>
      <c r="I25" s="22">
        <f t="shared" si="4"/>
        <v>71.828604638875674</v>
      </c>
      <c r="J25" s="24">
        <f>Precio!F23</f>
        <v>44217</v>
      </c>
      <c r="K25" s="37"/>
      <c r="L25" s="44">
        <f t="shared" si="11"/>
        <v>54.129022032017751</v>
      </c>
      <c r="M25" s="45">
        <f>Precio!I23</f>
        <v>204.9</v>
      </c>
      <c r="N25" s="46">
        <f t="shared" si="6"/>
        <v>58.61996090241454</v>
      </c>
      <c r="O25" s="47">
        <f>Precio!J23</f>
        <v>44217</v>
      </c>
    </row>
    <row r="26" spans="1:18" ht="16.5" thickBot="1" x14ac:dyDescent="0.3">
      <c r="A26" s="35" t="s">
        <v>25</v>
      </c>
      <c r="B26" s="25">
        <f t="shared" si="12"/>
        <v>58.77846462725207</v>
      </c>
      <c r="C26" s="28">
        <f>Precio!C24</f>
        <v>222.5</v>
      </c>
      <c r="D26" s="64">
        <f t="shared" si="0"/>
        <v>62.741057748190414</v>
      </c>
      <c r="E26" s="64">
        <f t="shared" si="1"/>
        <v>64.061922121836531</v>
      </c>
      <c r="F26" s="26">
        <f t="shared" si="2"/>
        <v>66.703650869128751</v>
      </c>
      <c r="G26" s="28">
        <f>Precio!E24</f>
        <v>252.5</v>
      </c>
      <c r="H26" s="64">
        <f t="shared" si="3"/>
        <v>71.458762614254766</v>
      </c>
      <c r="I26" s="64">
        <f t="shared" si="4"/>
        <v>71.987108363713219</v>
      </c>
      <c r="J26" s="29">
        <f>Precio!F24</f>
        <v>44218</v>
      </c>
      <c r="K26" s="37"/>
      <c r="L26" s="48">
        <f t="shared" si="11"/>
        <v>54.287525756855281</v>
      </c>
      <c r="M26" s="49">
        <f>Precio!I24</f>
        <v>205.5</v>
      </c>
      <c r="N26" s="68">
        <f>(M26+17)/3.7854</f>
        <v>58.77846462725207</v>
      </c>
      <c r="O26" s="50">
        <f>Precio!J24</f>
        <v>44218</v>
      </c>
    </row>
    <row r="27" spans="1:18" ht="15.75" x14ac:dyDescent="0.25">
      <c r="A27" s="33" t="s">
        <v>48</v>
      </c>
      <c r="B27" s="21">
        <f>C27/3.7854</f>
        <v>60.2314154382628</v>
      </c>
      <c r="C27" s="7">
        <f>Precio!C25</f>
        <v>228</v>
      </c>
      <c r="D27" s="22">
        <f t="shared" si="0"/>
        <v>64.194008559201137</v>
      </c>
      <c r="E27" s="22">
        <f t="shared" si="1"/>
        <v>65.514872932847254</v>
      </c>
      <c r="F27" s="23">
        <f t="shared" si="2"/>
        <v>67.364083055951809</v>
      </c>
      <c r="G27" s="7">
        <f>Precio!E25</f>
        <v>255</v>
      </c>
      <c r="H27" s="73">
        <f t="shared" si="3"/>
        <v>72.119194801077825</v>
      </c>
      <c r="I27" s="72">
        <f t="shared" si="4"/>
        <v>72.647540550536263</v>
      </c>
      <c r="J27" s="24">
        <f>Precio!F25</f>
        <v>44216</v>
      </c>
      <c r="K27" s="37"/>
      <c r="L27" s="44">
        <f t="shared" si="11"/>
        <v>54.749828287631424</v>
      </c>
      <c r="M27" s="45">
        <f>Precio!I25</f>
        <v>207.25</v>
      </c>
      <c r="N27" s="46">
        <f t="shared" si="6"/>
        <v>59.240767158028213</v>
      </c>
      <c r="O27" s="47">
        <f>Precio!J25</f>
        <v>44216</v>
      </c>
    </row>
    <row r="28" spans="1:18" ht="15.75" x14ac:dyDescent="0.25">
      <c r="A28" s="9" t="s">
        <v>49</v>
      </c>
      <c r="B28" s="21">
        <f>C28/3.7854</f>
        <v>60.49558831299202</v>
      </c>
      <c r="C28" s="7">
        <f>Precio!C26</f>
        <v>229</v>
      </c>
      <c r="D28" s="22">
        <f t="shared" si="0"/>
        <v>64.458181433930363</v>
      </c>
      <c r="E28" s="22">
        <f t="shared" si="1"/>
        <v>65.77904580757648</v>
      </c>
      <c r="F28" s="23">
        <f t="shared" si="2"/>
        <v>67.628255930681036</v>
      </c>
      <c r="G28" s="7">
        <f>Precio!E26</f>
        <v>256</v>
      </c>
      <c r="H28" s="22">
        <f t="shared" si="3"/>
        <v>72.383367675807051</v>
      </c>
      <c r="I28" s="22">
        <f t="shared" si="4"/>
        <v>72.911713425265489</v>
      </c>
      <c r="J28" s="24">
        <f>Precio!F26</f>
        <v>44217</v>
      </c>
      <c r="K28" s="37"/>
      <c r="L28" s="44">
        <f t="shared" si="11"/>
        <v>54.749828287631424</v>
      </c>
      <c r="M28" s="45">
        <f>Precio!I26</f>
        <v>207.25</v>
      </c>
      <c r="N28" s="46">
        <f t="shared" si="6"/>
        <v>59.240767158028213</v>
      </c>
      <c r="O28" s="47">
        <f>Precio!J26</f>
        <v>44217</v>
      </c>
    </row>
    <row r="29" spans="1:18" ht="16.5" thickBot="1" x14ac:dyDescent="0.3">
      <c r="A29" s="36"/>
      <c r="B29" s="25">
        <f t="shared" si="12"/>
        <v>60.49558831299202</v>
      </c>
      <c r="C29" s="28">
        <f>Precio!C27</f>
        <v>229</v>
      </c>
      <c r="D29" s="64">
        <f t="shared" si="0"/>
        <v>64.458181433930363</v>
      </c>
      <c r="E29" s="64">
        <f t="shared" si="1"/>
        <v>65.77904580757648</v>
      </c>
      <c r="F29" s="26">
        <f t="shared" si="2"/>
        <v>67.628255930681036</v>
      </c>
      <c r="G29" s="28">
        <f>Precio!E27</f>
        <v>256</v>
      </c>
      <c r="H29" s="66">
        <f>(G29+18)/3.7854</f>
        <v>72.383367675807051</v>
      </c>
      <c r="I29" s="66">
        <f t="shared" si="4"/>
        <v>72.911713425265489</v>
      </c>
      <c r="J29" s="29">
        <f>Precio!F27</f>
        <v>44218</v>
      </c>
      <c r="K29" s="37"/>
      <c r="L29" s="48">
        <f t="shared" si="11"/>
        <v>54.749828287631424</v>
      </c>
      <c r="M29" s="49">
        <f>Precio!I27</f>
        <v>207.25</v>
      </c>
      <c r="N29" s="123">
        <f>(M29+17)/3.7854</f>
        <v>59.240767158028213</v>
      </c>
      <c r="O29" s="50">
        <f>Precio!J27</f>
        <v>44218</v>
      </c>
    </row>
    <row r="30" spans="1:18" ht="15.75" x14ac:dyDescent="0.25">
      <c r="A30" s="34"/>
      <c r="B30" s="21">
        <f t="shared" ref="B30:B35" si="13">C30/3.7854</f>
        <v>57.985946003064406</v>
      </c>
      <c r="C30" s="7">
        <f>Precio!C28</f>
        <v>219.5</v>
      </c>
      <c r="D30" s="22">
        <f t="shared" si="0"/>
        <v>61.948539124002743</v>
      </c>
      <c r="E30" s="22">
        <f t="shared" si="1"/>
        <v>63.26940349764886</v>
      </c>
      <c r="F30" s="70">
        <f t="shared" ref="F30:F35" si="14">G30/3.7854</f>
        <v>66.175305119670313</v>
      </c>
      <c r="G30" s="7">
        <f>Precio!E28</f>
        <v>250.5</v>
      </c>
      <c r="H30" s="22">
        <f t="shared" si="3"/>
        <v>70.930416864796314</v>
      </c>
      <c r="I30" s="22">
        <f t="shared" si="4"/>
        <v>71.458762614254766</v>
      </c>
      <c r="J30" s="24">
        <f>Precio!F28</f>
        <v>44216</v>
      </c>
      <c r="K30" s="37"/>
      <c r="L30" s="44">
        <f t="shared" ref="L30:L35" si="15">M30/3.7854</f>
        <v>53.759180007396836</v>
      </c>
      <c r="M30" s="45">
        <f>Precio!I28</f>
        <v>203.5</v>
      </c>
      <c r="N30" s="46">
        <f t="shared" si="6"/>
        <v>58.250118877793625</v>
      </c>
      <c r="O30" s="47">
        <f>Precio!J28</f>
        <v>44216</v>
      </c>
    </row>
    <row r="31" spans="1:18" ht="15.75" x14ac:dyDescent="0.25">
      <c r="A31" s="33" t="s">
        <v>50</v>
      </c>
      <c r="B31" s="21">
        <f t="shared" si="13"/>
        <v>58.091615152956095</v>
      </c>
      <c r="C31" s="7">
        <f>Precio!C29</f>
        <v>219.9</v>
      </c>
      <c r="D31" s="22">
        <f t="shared" si="0"/>
        <v>62.054208273894439</v>
      </c>
      <c r="E31" s="22">
        <f t="shared" si="1"/>
        <v>63.375072647540549</v>
      </c>
      <c r="F31" s="23">
        <f t="shared" si="14"/>
        <v>66.280974269561995</v>
      </c>
      <c r="G31" s="7">
        <f>Precio!E29</f>
        <v>250.9</v>
      </c>
      <c r="H31" s="22">
        <f t="shared" si="3"/>
        <v>71.03608601468801</v>
      </c>
      <c r="I31" s="22">
        <f t="shared" si="4"/>
        <v>71.564431764146448</v>
      </c>
      <c r="J31" s="24">
        <f>Precio!F29</f>
        <v>44217</v>
      </c>
      <c r="K31" s="37"/>
      <c r="L31" s="44">
        <f t="shared" si="15"/>
        <v>53.864849157288532</v>
      </c>
      <c r="M31" s="45">
        <f>Precio!I29</f>
        <v>203.9</v>
      </c>
      <c r="N31" s="46">
        <f t="shared" si="6"/>
        <v>58.355788027685314</v>
      </c>
      <c r="O31" s="47">
        <f>Precio!J29</f>
        <v>44217</v>
      </c>
    </row>
    <row r="32" spans="1:18" ht="16.5" thickBot="1" x14ac:dyDescent="0.3">
      <c r="A32" s="36"/>
      <c r="B32" s="25">
        <f t="shared" si="13"/>
        <v>58.091615152956095</v>
      </c>
      <c r="C32" s="28">
        <f>Precio!C30</f>
        <v>219.9</v>
      </c>
      <c r="D32" s="64">
        <f t="shared" si="0"/>
        <v>62.054208273894439</v>
      </c>
      <c r="E32" s="64">
        <f t="shared" si="1"/>
        <v>63.375072647540549</v>
      </c>
      <c r="F32" s="26">
        <f t="shared" si="14"/>
        <v>66.280974269561995</v>
      </c>
      <c r="G32" s="28">
        <f>Precio!E30</f>
        <v>250.9</v>
      </c>
      <c r="H32" s="66">
        <f t="shared" si="3"/>
        <v>71.03608601468801</v>
      </c>
      <c r="I32" s="64">
        <f t="shared" si="4"/>
        <v>71.564431764146448</v>
      </c>
      <c r="J32" s="29">
        <f>Precio!F30</f>
        <v>44218</v>
      </c>
      <c r="K32" s="37"/>
      <c r="L32" s="48">
        <f>M32/3.7854</f>
        <v>53.864849157288532</v>
      </c>
      <c r="M32" s="49">
        <f>Precio!I30</f>
        <v>203.9</v>
      </c>
      <c r="N32" s="132">
        <f>(M32+17)/3.7854</f>
        <v>58.355788027685314</v>
      </c>
      <c r="O32" s="50">
        <f>Precio!J30</f>
        <v>44218</v>
      </c>
    </row>
    <row r="33" spans="1:18" ht="15.75" x14ac:dyDescent="0.25">
      <c r="A33" s="34"/>
      <c r="B33" s="21">
        <f t="shared" si="13"/>
        <v>61.261689649706767</v>
      </c>
      <c r="C33" s="7">
        <f>Precio!C31</f>
        <v>231.9</v>
      </c>
      <c r="D33" s="22">
        <f t="shared" si="0"/>
        <v>65.224282770645104</v>
      </c>
      <c r="E33" s="22">
        <f t="shared" si="1"/>
        <v>66.545147144291221</v>
      </c>
      <c r="F33" s="23">
        <f t="shared" si="14"/>
        <v>65.48845564537433</v>
      </c>
      <c r="G33" s="7">
        <f>Precio!E31</f>
        <v>247.9</v>
      </c>
      <c r="H33" s="22">
        <f t="shared" si="3"/>
        <v>70.243567390500331</v>
      </c>
      <c r="I33" s="22">
        <f t="shared" si="4"/>
        <v>70.771913139958784</v>
      </c>
      <c r="J33" s="75">
        <f>Precio!F31</f>
        <v>44212</v>
      </c>
      <c r="K33" s="37"/>
      <c r="L33" s="44">
        <f t="shared" si="15"/>
        <v>53.07233053310086</v>
      </c>
      <c r="M33" s="45">
        <f>Precio!I31</f>
        <v>200.9</v>
      </c>
      <c r="N33" s="46">
        <f t="shared" si="6"/>
        <v>57.56326940349765</v>
      </c>
      <c r="O33" s="47">
        <f>Precio!J31</f>
        <v>44212</v>
      </c>
    </row>
    <row r="34" spans="1:18" ht="15.75" x14ac:dyDescent="0.25">
      <c r="A34" s="33" t="s">
        <v>51</v>
      </c>
      <c r="B34" s="21">
        <f t="shared" si="13"/>
        <v>60.997516774977548</v>
      </c>
      <c r="C34" s="32">
        <f>Precio!C32</f>
        <v>230.9</v>
      </c>
      <c r="D34" s="73">
        <f t="shared" si="0"/>
        <v>64.960109895915892</v>
      </c>
      <c r="E34" s="73">
        <f t="shared" si="1"/>
        <v>66.280974269561995</v>
      </c>
      <c r="F34" s="23">
        <f t="shared" si="14"/>
        <v>65.224282770645104</v>
      </c>
      <c r="G34" s="32">
        <f>Precio!E32</f>
        <v>246.9</v>
      </c>
      <c r="H34" s="73">
        <f t="shared" si="3"/>
        <v>69.979394515771119</v>
      </c>
      <c r="I34" s="73">
        <f t="shared" si="4"/>
        <v>70.507740265229558</v>
      </c>
      <c r="J34" s="75">
        <f>Precio!F32</f>
        <v>44216</v>
      </c>
      <c r="K34" s="37"/>
      <c r="L34" s="44">
        <f t="shared" si="15"/>
        <v>54.129022032017751</v>
      </c>
      <c r="M34" s="45">
        <f>Precio!I32</f>
        <v>204.9</v>
      </c>
      <c r="N34" s="78">
        <f t="shared" si="6"/>
        <v>58.61996090241454</v>
      </c>
      <c r="O34" s="77">
        <f>Precio!J32</f>
        <v>44216</v>
      </c>
    </row>
    <row r="35" spans="1:18" ht="16.5" thickBot="1" x14ac:dyDescent="0.3">
      <c r="A35" s="36"/>
      <c r="B35" s="25">
        <f t="shared" si="13"/>
        <v>60.733343900248322</v>
      </c>
      <c r="C35" s="28">
        <f>Precio!C33</f>
        <v>229.9</v>
      </c>
      <c r="D35" s="64">
        <f t="shared" si="0"/>
        <v>64.695937021186666</v>
      </c>
      <c r="E35" s="64">
        <f t="shared" si="1"/>
        <v>66.016801394832783</v>
      </c>
      <c r="F35" s="74">
        <f t="shared" si="14"/>
        <v>64.960109895915892</v>
      </c>
      <c r="G35" s="28">
        <f>Precio!E33</f>
        <v>245.9</v>
      </c>
      <c r="H35" s="65">
        <f>(G35+18)/3.7854</f>
        <v>69.715221641041893</v>
      </c>
      <c r="I35" s="65">
        <f t="shared" si="4"/>
        <v>70.243567390500331</v>
      </c>
      <c r="J35" s="29">
        <f>Precio!F33</f>
        <v>44218</v>
      </c>
      <c r="K35" s="37"/>
      <c r="L35" s="76">
        <f t="shared" si="15"/>
        <v>54.023352882126062</v>
      </c>
      <c r="M35" s="49">
        <f>Precio!I33</f>
        <v>204.5</v>
      </c>
      <c r="N35" s="68">
        <f t="shared" si="6"/>
        <v>58.514291752522851</v>
      </c>
      <c r="O35" s="50">
        <f>Precio!J33</f>
        <v>44218</v>
      </c>
    </row>
    <row r="36" spans="1:18" x14ac:dyDescent="0.25">
      <c r="A36" s="27" t="s">
        <v>52</v>
      </c>
      <c r="B36" s="12"/>
      <c r="C36" s="12"/>
      <c r="D36" s="80"/>
      <c r="E36" s="80"/>
      <c r="F36" s="12"/>
      <c r="G36" s="12"/>
      <c r="H36" s="12"/>
      <c r="I36" s="12"/>
      <c r="J36" s="12"/>
    </row>
    <row r="37" spans="1:18" x14ac:dyDescent="0.25">
      <c r="A37" s="12" t="s">
        <v>53</v>
      </c>
      <c r="B37" s="12"/>
      <c r="C37" s="12"/>
      <c r="D37" s="12"/>
      <c r="E37" s="12"/>
      <c r="F37" s="12"/>
      <c r="G37" s="12"/>
      <c r="H37" s="12"/>
      <c r="I37" s="12"/>
      <c r="J37" s="12"/>
    </row>
    <row r="38" spans="1:18" x14ac:dyDescent="0.25">
      <c r="B38" s="12"/>
      <c r="C38" s="12"/>
      <c r="D38" s="12"/>
      <c r="E38" s="12"/>
      <c r="F38" s="12"/>
      <c r="G38" s="12"/>
      <c r="H38" s="12"/>
      <c r="I38" s="12"/>
      <c r="J38" s="12"/>
    </row>
    <row r="39" spans="1:18" x14ac:dyDescent="0.25">
      <c r="A39" s="27"/>
      <c r="B39" s="12"/>
      <c r="C39" s="12"/>
      <c r="D39" s="67"/>
      <c r="E39" s="12"/>
      <c r="F39" s="12"/>
      <c r="G39" s="12"/>
      <c r="H39" s="12"/>
      <c r="I39" s="12"/>
      <c r="J39" s="12"/>
      <c r="O39" s="12"/>
    </row>
    <row r="40" spans="1:18" x14ac:dyDescent="0.25">
      <c r="A40" s="27"/>
      <c r="B40" s="12"/>
      <c r="C40" s="12"/>
      <c r="D40" s="12"/>
      <c r="E40" s="12"/>
      <c r="F40" s="12"/>
      <c r="G40" s="12"/>
      <c r="H40" s="12"/>
      <c r="I40" s="12"/>
      <c r="J40" s="12"/>
    </row>
    <row r="41" spans="1:18" x14ac:dyDescent="0.25">
      <c r="B41" s="12"/>
      <c r="C41" s="12"/>
      <c r="D41" s="12"/>
      <c r="E41" s="12"/>
      <c r="F41" s="12"/>
      <c r="G41" s="12"/>
      <c r="H41" s="12"/>
      <c r="I41" s="12"/>
      <c r="J41" s="12"/>
    </row>
    <row r="42" spans="1:18" ht="15.75" thickBot="1" x14ac:dyDescent="0.3">
      <c r="B42" s="12"/>
      <c r="C42" s="12"/>
      <c r="D42" s="12"/>
      <c r="E42" s="12"/>
      <c r="F42" s="12"/>
      <c r="J42" s="12"/>
    </row>
    <row r="43" spans="1:18" ht="15.75" x14ac:dyDescent="0.25">
      <c r="A43" s="34" t="s">
        <v>43</v>
      </c>
      <c r="B43" s="110">
        <f t="shared" ref="B43:B48" si="16">C43/3.7854</f>
        <v>63.705288740952078</v>
      </c>
      <c r="C43" s="111">
        <f>Precio!C41</f>
        <v>241.15</v>
      </c>
      <c r="D43" s="72">
        <f>(C43+15)/3.7854</f>
        <v>67.667881861890407</v>
      </c>
      <c r="E43" s="72">
        <f t="shared" ref="E43:E45" si="17">(C43+20)/3.7854</f>
        <v>68.988746235536524</v>
      </c>
      <c r="F43" s="112">
        <f t="shared" ref="F43:F48" si="18">G43/3.7854</f>
        <v>73.704232049453154</v>
      </c>
      <c r="G43" s="113">
        <f>Precio!E41</f>
        <v>279</v>
      </c>
      <c r="H43" s="114">
        <f t="shared" ref="H43:H47" si="19">(G43+18)/3.7854</f>
        <v>78.459343794579169</v>
      </c>
      <c r="I43" s="72">
        <f t="shared" ref="I43:I48" si="20">(G43+20)/3.7854</f>
        <v>78.987689544037622</v>
      </c>
      <c r="J43" s="115">
        <f>Precio!F41</f>
        <v>44211</v>
      </c>
      <c r="K43" s="116"/>
      <c r="L43" s="117">
        <f t="shared" ref="L43:L48" si="21">M43/3.7854</f>
        <v>57.203994293865904</v>
      </c>
      <c r="M43" s="118">
        <f>Precio!I41</f>
        <v>216.54</v>
      </c>
      <c r="N43" s="119">
        <f t="shared" ref="N43:N48" si="22">(M43+17)/3.7854</f>
        <v>61.694933164262693</v>
      </c>
      <c r="O43" s="120">
        <f>Precio!J41</f>
        <v>44211</v>
      </c>
      <c r="Q43" s="80"/>
      <c r="R43" s="12"/>
    </row>
    <row r="44" spans="1:18" ht="15.75" x14ac:dyDescent="0.25">
      <c r="A44" s="97" t="s">
        <v>31</v>
      </c>
      <c r="B44" s="21">
        <f t="shared" si="16"/>
        <v>62.701431816981028</v>
      </c>
      <c r="C44" s="32">
        <f>Precio!C42</f>
        <v>237.35</v>
      </c>
      <c r="D44" s="22">
        <f>(C44+15)/3.7854</f>
        <v>66.664024937919365</v>
      </c>
      <c r="E44" s="22">
        <f t="shared" si="17"/>
        <v>67.984889311565496</v>
      </c>
      <c r="F44" s="23">
        <f t="shared" si="18"/>
        <v>72.700375125482111</v>
      </c>
      <c r="G44" s="81">
        <f>Precio!E42</f>
        <v>275.2</v>
      </c>
      <c r="H44" s="73">
        <f t="shared" si="19"/>
        <v>77.455486870608127</v>
      </c>
      <c r="I44" s="22">
        <f t="shared" si="20"/>
        <v>77.983832620066565</v>
      </c>
      <c r="J44" s="90">
        <f>Precio!F42</f>
        <v>44212</v>
      </c>
      <c r="K44" s="37"/>
      <c r="L44" s="105">
        <f t="shared" si="21"/>
        <v>57.203994293865904</v>
      </c>
      <c r="M44" s="45">
        <f>Precio!I42</f>
        <v>216.54</v>
      </c>
      <c r="N44" s="46">
        <f t="shared" si="22"/>
        <v>61.694933164262693</v>
      </c>
      <c r="O44" s="77">
        <f>Precio!J42</f>
        <v>44212</v>
      </c>
      <c r="R44" s="12"/>
    </row>
    <row r="45" spans="1:18" ht="16.5" thickBot="1" x14ac:dyDescent="0.3">
      <c r="A45" s="36"/>
      <c r="B45" s="25">
        <f t="shared" si="16"/>
        <v>63.203360278966557</v>
      </c>
      <c r="C45" s="98">
        <f>Precio!C43</f>
        <v>239.25</v>
      </c>
      <c r="D45" s="64">
        <f>(C45+15)/3.7854</f>
        <v>67.165953399904893</v>
      </c>
      <c r="E45" s="64">
        <f t="shared" si="17"/>
        <v>68.48681777355101</v>
      </c>
      <c r="F45" s="74">
        <f t="shared" si="18"/>
        <v>73.20230358746764</v>
      </c>
      <c r="G45" s="106">
        <f>Precio!E43</f>
        <v>277.10000000000002</v>
      </c>
      <c r="H45" s="64">
        <f t="shared" si="19"/>
        <v>77.957415332593655</v>
      </c>
      <c r="I45" s="64">
        <f t="shared" si="20"/>
        <v>78.485761082052093</v>
      </c>
      <c r="J45" s="102">
        <f>Precio!F43</f>
        <v>44218</v>
      </c>
      <c r="K45" s="99"/>
      <c r="L45" s="48">
        <f t="shared" si="21"/>
        <v>57.203994293865904</v>
      </c>
      <c r="M45" s="49">
        <f>Precio!I43</f>
        <v>216.54</v>
      </c>
      <c r="N45" s="103">
        <f t="shared" si="22"/>
        <v>61.694933164262693</v>
      </c>
      <c r="O45" s="100">
        <f>Precio!J43</f>
        <v>44218</v>
      </c>
      <c r="R45" s="12"/>
    </row>
    <row r="46" spans="1:18" ht="15.75" x14ac:dyDescent="0.25">
      <c r="A46" s="34" t="s">
        <v>45</v>
      </c>
      <c r="B46" s="21">
        <f t="shared" si="16"/>
        <v>57.72177312833518</v>
      </c>
      <c r="C46" s="7">
        <f>Precio!C44</f>
        <v>218.5</v>
      </c>
      <c r="D46" s="22">
        <f>(C46+15)/3.7854</f>
        <v>61.684366249273523</v>
      </c>
      <c r="E46" s="22">
        <f>(C46+20)/3.7854</f>
        <v>63.00523062291964</v>
      </c>
      <c r="F46" s="23">
        <f t="shared" si="18"/>
        <v>65.48845564537433</v>
      </c>
      <c r="G46" s="7">
        <f>Precio!E44</f>
        <v>247.9</v>
      </c>
      <c r="H46" s="73">
        <f t="shared" si="19"/>
        <v>70.243567390500331</v>
      </c>
      <c r="I46" s="22">
        <f t="shared" si="20"/>
        <v>70.771913139958784</v>
      </c>
      <c r="J46" s="24">
        <f>Precio!F44</f>
        <v>44216</v>
      </c>
      <c r="K46" s="37"/>
      <c r="L46" s="44">
        <f t="shared" si="21"/>
        <v>54.023352882126062</v>
      </c>
      <c r="M46" s="45">
        <f>Precio!I44</f>
        <v>204.5</v>
      </c>
      <c r="N46" s="46">
        <f t="shared" si="22"/>
        <v>58.514291752522851</v>
      </c>
      <c r="O46" s="47">
        <f>Precio!J44</f>
        <v>44216</v>
      </c>
    </row>
    <row r="47" spans="1:18" ht="15.75" x14ac:dyDescent="0.25">
      <c r="A47" s="97" t="s">
        <v>32</v>
      </c>
      <c r="B47" s="21">
        <f t="shared" si="16"/>
        <v>57.827442278226869</v>
      </c>
      <c r="C47" s="7">
        <f>Precio!C45</f>
        <v>218.9</v>
      </c>
      <c r="D47" s="22">
        <f t="shared" ref="D47:D48" si="23">(C47+15)/3.7854</f>
        <v>61.790035399165212</v>
      </c>
      <c r="E47" s="22">
        <f t="shared" ref="E47:E48" si="24">(C47+20)/3.7854</f>
        <v>63.110899772811329</v>
      </c>
      <c r="F47" s="23">
        <f t="shared" si="18"/>
        <v>65.48845564537433</v>
      </c>
      <c r="G47" s="7">
        <f>Precio!E45</f>
        <v>247.9</v>
      </c>
      <c r="H47" s="22">
        <f t="shared" si="19"/>
        <v>70.243567390500331</v>
      </c>
      <c r="I47" s="22">
        <f t="shared" si="20"/>
        <v>70.771913139958784</v>
      </c>
      <c r="J47" s="24">
        <f>Precio!F45</f>
        <v>44217</v>
      </c>
      <c r="K47" s="37"/>
      <c r="L47" s="44">
        <f t="shared" si="21"/>
        <v>54.129022032017751</v>
      </c>
      <c r="M47" s="45">
        <f>Precio!I45</f>
        <v>204.9</v>
      </c>
      <c r="N47" s="46">
        <f t="shared" si="22"/>
        <v>58.61996090241454</v>
      </c>
      <c r="O47" s="47">
        <f>Precio!J45</f>
        <v>44217</v>
      </c>
    </row>
    <row r="48" spans="1:18" ht="16.5" thickBot="1" x14ac:dyDescent="0.3">
      <c r="A48" s="36"/>
      <c r="B48" s="25">
        <f t="shared" si="16"/>
        <v>58.091615152956095</v>
      </c>
      <c r="C48" s="28">
        <f>Precio!C46</f>
        <v>219.9</v>
      </c>
      <c r="D48" s="64">
        <f t="shared" si="23"/>
        <v>62.054208273894439</v>
      </c>
      <c r="E48" s="64">
        <f t="shared" si="24"/>
        <v>63.375072647540549</v>
      </c>
      <c r="F48" s="26">
        <f t="shared" si="18"/>
        <v>65.752628520103556</v>
      </c>
      <c r="G48" s="28">
        <f>Precio!E46</f>
        <v>248.9</v>
      </c>
      <c r="H48" s="64">
        <f>(G48+18)/3.7854</f>
        <v>70.507740265229558</v>
      </c>
      <c r="I48" s="64">
        <f t="shared" si="20"/>
        <v>71.03608601468801</v>
      </c>
      <c r="J48" s="29">
        <f>Precio!F46</f>
        <v>44218</v>
      </c>
      <c r="K48" s="37"/>
      <c r="L48" s="48">
        <f t="shared" si="21"/>
        <v>54.129022032017751</v>
      </c>
      <c r="M48" s="49">
        <f>Precio!I46</f>
        <v>204.9</v>
      </c>
      <c r="N48" s="68">
        <f t="shared" si="22"/>
        <v>58.61996090241454</v>
      </c>
      <c r="O48" s="50">
        <f>Precio!J46</f>
        <v>44218</v>
      </c>
    </row>
  </sheetData>
  <mergeCells count="7">
    <mergeCell ref="L7:M7"/>
    <mergeCell ref="A4:O4"/>
    <mergeCell ref="A3:O3"/>
    <mergeCell ref="A2:O2"/>
    <mergeCell ref="A5:O5"/>
    <mergeCell ref="B7:C7"/>
    <mergeCell ref="F7:G7"/>
  </mergeCells>
  <pageMargins left="0" right="0" top="1.1811024E-2" bottom="0" header="0.31496062992126" footer="0.31496062992126"/>
  <pageSetup scale="75" orientation="landscape" r:id="rId1"/>
  <ignoredErrors>
    <ignoredError sqref="J3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Precio</vt:lpstr>
      <vt:lpstr>precio y margen</vt:lpstr>
      <vt:lpstr>Precio!Print_Area</vt:lpstr>
      <vt:lpstr>'precio y margen'!Print_Area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cigarcia</dc:creator>
  <cp:keywords/>
  <dc:description/>
  <cp:lastModifiedBy>Camille Garcia</cp:lastModifiedBy>
  <cp:revision/>
  <cp:lastPrinted>2021-01-22T13:06:57Z</cp:lastPrinted>
  <dcterms:created xsi:type="dcterms:W3CDTF">2009-06-22T12:34:53Z</dcterms:created>
  <dcterms:modified xsi:type="dcterms:W3CDTF">2021-01-22T13:07:06Z</dcterms:modified>
  <cp:category/>
  <cp:contentStatus/>
</cp:coreProperties>
</file>